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bwoffshorenorwayas-my.sharepoint.com/personal/una_holmen_bwoffshore_com/Documents/BWE/Quarterly Presentation/2021/2021 Q3/"/>
    </mc:Choice>
  </mc:AlternateContent>
  <xr:revisionPtr revIDLastSave="0" documentId="8_{1C90B069-9A08-4C8D-992C-7C66B4C8A6E6}" xr6:coauthVersionLast="46" xr6:coauthVersionMax="46" xr10:uidLastSave="{00000000-0000-0000-0000-000000000000}"/>
  <bookViews>
    <workbookView xWindow="-110" yWindow="-110" windowWidth="19420" windowHeight="10420" tabRatio="939" xr2:uid="{00000000-000D-0000-FFFF-FFFF00000000}"/>
  </bookViews>
  <sheets>
    <sheet name="Income statement" sheetId="9" r:id="rId1"/>
    <sheet name="Balance sheet" sheetId="8" r:id="rId2"/>
    <sheet name="Cashflow" sheetId="7" r:id="rId3"/>
  </sheets>
  <definedNames>
    <definedName name="_xlnm.Print_Area" localSheetId="1">'Balance sheet'!$A$2:$D$31</definedName>
    <definedName name="_xlnm.Print_Area" localSheetId="2">Cashflow!$A$2:$E$32</definedName>
    <definedName name="_xlnm.Print_Area" localSheetId="0">'Income statement'!$A$2:$E$31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9" l="1"/>
  <c r="L27" i="9"/>
  <c r="L27" i="7" l="1"/>
  <c r="L19" i="7"/>
  <c r="L14" i="7"/>
  <c r="J34" i="8"/>
  <c r="J29" i="8"/>
  <c r="J22" i="8"/>
  <c r="J19" i="8"/>
  <c r="J15" i="8"/>
  <c r="J9" i="8"/>
  <c r="L4" i="9"/>
  <c r="L16" i="9"/>
  <c r="L5" i="9"/>
  <c r="L11" i="9" s="1"/>
  <c r="L29" i="7" l="1"/>
  <c r="J36" i="8"/>
  <c r="J38" i="8" s="1"/>
  <c r="J17" i="8"/>
  <c r="L18" i="9"/>
  <c r="L21" i="9" l="1"/>
  <c r="L23" i="9" l="1"/>
  <c r="K16" i="9" l="1"/>
  <c r="K5" i="9"/>
  <c r="I34" i="8"/>
  <c r="I29" i="8"/>
  <c r="I22" i="8"/>
  <c r="I19" i="8"/>
  <c r="I15" i="8"/>
  <c r="I9" i="8"/>
  <c r="K27" i="7"/>
  <c r="K19" i="7"/>
  <c r="K14" i="7"/>
  <c r="K11" i="9" l="1"/>
  <c r="K29" i="7"/>
  <c r="K18" i="9"/>
  <c r="K21" i="9" s="1"/>
  <c r="I36" i="8"/>
  <c r="I38" i="8" s="1"/>
  <c r="I17" i="8"/>
  <c r="K23" i="9" l="1"/>
  <c r="K26" i="9"/>
  <c r="K27" i="9" s="1"/>
  <c r="H9" i="8"/>
  <c r="G9" i="8"/>
  <c r="F9" i="8"/>
  <c r="D9" i="8"/>
  <c r="C9" i="8"/>
  <c r="B9" i="8"/>
  <c r="J27" i="7" l="1"/>
  <c r="J19" i="7"/>
  <c r="J14" i="7"/>
  <c r="H34" i="8"/>
  <c r="H29" i="8"/>
  <c r="H22" i="8"/>
  <c r="H19" i="8"/>
  <c r="H15" i="8"/>
  <c r="J16" i="9"/>
  <c r="J5" i="9"/>
  <c r="J11" i="9" s="1"/>
  <c r="J29" i="7" l="1"/>
  <c r="H36" i="8"/>
  <c r="H38" i="8" s="1"/>
  <c r="H17" i="8"/>
  <c r="J18" i="9"/>
  <c r="D26" i="9"/>
  <c r="C26" i="9"/>
  <c r="I26" i="9"/>
  <c r="H26" i="9"/>
  <c r="H27" i="9" s="1"/>
  <c r="G26" i="9"/>
  <c r="G27" i="9" s="1"/>
  <c r="F26" i="9"/>
  <c r="F27" i="9"/>
  <c r="J21" i="9" l="1"/>
  <c r="H31" i="7"/>
  <c r="I24" i="7"/>
  <c r="I16" i="7"/>
  <c r="H16" i="7" s="1"/>
  <c r="G15" i="8"/>
  <c r="G19" i="8"/>
  <c r="G22" i="8"/>
  <c r="G29" i="8"/>
  <c r="G34" i="8"/>
  <c r="H24" i="9"/>
  <c r="H20" i="9"/>
  <c r="H15" i="9"/>
  <c r="H14" i="9"/>
  <c r="H13" i="9"/>
  <c r="H10" i="9"/>
  <c r="H9" i="9"/>
  <c r="H8" i="9"/>
  <c r="H7" i="9"/>
  <c r="H4" i="9"/>
  <c r="H3" i="9"/>
  <c r="H28" i="7"/>
  <c r="H26" i="7"/>
  <c r="H25" i="7"/>
  <c r="H23" i="7"/>
  <c r="H22" i="7"/>
  <c r="H21" i="7"/>
  <c r="H18" i="7"/>
  <c r="H17" i="7"/>
  <c r="H13" i="7"/>
  <c r="H12" i="7"/>
  <c r="H8" i="7"/>
  <c r="H9" i="7"/>
  <c r="H6" i="7"/>
  <c r="H5" i="7"/>
  <c r="H10" i="7"/>
  <c r="H4" i="7"/>
  <c r="H7" i="7"/>
  <c r="J26" i="9" l="1"/>
  <c r="J23" i="9"/>
  <c r="G36" i="8"/>
  <c r="G38" i="8" s="1"/>
  <c r="G17" i="8"/>
  <c r="J27" i="9" l="1"/>
  <c r="I14" i="7"/>
  <c r="I19" i="7"/>
  <c r="I27" i="7"/>
  <c r="I29" i="7" l="1"/>
  <c r="I32" i="7" l="1"/>
  <c r="J31" i="7" s="1"/>
  <c r="D6" i="8"/>
  <c r="D12" i="8"/>
  <c r="F15" i="8"/>
  <c r="F19" i="8"/>
  <c r="F22" i="8"/>
  <c r="F29" i="8"/>
  <c r="F34" i="8"/>
  <c r="I16" i="9"/>
  <c r="H16" i="9" s="1"/>
  <c r="I5" i="9"/>
  <c r="B26" i="9"/>
  <c r="J32" i="7" l="1"/>
  <c r="K31" i="7" s="1"/>
  <c r="K32" i="7" s="1"/>
  <c r="I11" i="9"/>
  <c r="H11" i="9" s="1"/>
  <c r="H5" i="9"/>
  <c r="F17" i="8"/>
  <c r="F36" i="8"/>
  <c r="F38" i="8" s="1"/>
  <c r="L31" i="7" l="1"/>
  <c r="L32" i="7" s="1"/>
  <c r="I18" i="9"/>
  <c r="I21" i="9" s="1"/>
  <c r="H18" i="9" l="1"/>
  <c r="I23" i="9"/>
  <c r="H21" i="9"/>
  <c r="E27" i="7"/>
  <c r="H27" i="7" s="1"/>
  <c r="E19" i="7"/>
  <c r="H19" i="7" s="1"/>
  <c r="E3" i="7"/>
  <c r="C34" i="8"/>
  <c r="B34" i="8"/>
  <c r="D31" i="8"/>
  <c r="D34" i="8" s="1"/>
  <c r="D29" i="8"/>
  <c r="C29" i="8"/>
  <c r="B29" i="8"/>
  <c r="C22" i="8"/>
  <c r="B22" i="8"/>
  <c r="D20" i="8"/>
  <c r="D22" i="8" s="1"/>
  <c r="D19" i="8"/>
  <c r="C19" i="8"/>
  <c r="B19" i="8"/>
  <c r="C15" i="8"/>
  <c r="B15" i="8"/>
  <c r="D15" i="8"/>
  <c r="C5" i="8"/>
  <c r="E16" i="9"/>
  <c r="E5" i="9"/>
  <c r="E11" i="9" s="1"/>
  <c r="E14" i="7" l="1"/>
  <c r="H14" i="7" s="1"/>
  <c r="H3" i="7"/>
  <c r="H23" i="9"/>
  <c r="E18" i="9"/>
  <c r="E21" i="9" s="1"/>
  <c r="D36" i="8"/>
  <c r="D38" i="8" s="1"/>
  <c r="B17" i="8"/>
  <c r="C36" i="8"/>
  <c r="C38" i="8" s="1"/>
  <c r="D17" i="8"/>
  <c r="B36" i="8"/>
  <c r="B38" i="8" s="1"/>
  <c r="C17" i="8"/>
  <c r="E29" i="7" l="1"/>
  <c r="I27" i="9"/>
  <c r="E23" i="9"/>
  <c r="E26" i="9" s="1"/>
  <c r="E27" i="9" s="1"/>
  <c r="E32" i="7" l="1"/>
  <c r="H29" i="7"/>
  <c r="H32" i="7" s="1"/>
  <c r="D15" i="9"/>
  <c r="C27" i="9" l="1"/>
  <c r="B27" i="9"/>
  <c r="D27" i="7"/>
  <c r="D19" i="7"/>
  <c r="D14" i="7"/>
  <c r="D29" i="7" l="1"/>
  <c r="D32" i="7" s="1"/>
  <c r="D16" i="9" l="1"/>
  <c r="D5" i="9"/>
  <c r="D11" i="9" l="1"/>
  <c r="D18" i="9" s="1"/>
  <c r="D21" i="9" l="1"/>
  <c r="D27" i="9" l="1"/>
  <c r="D23" i="9"/>
</calcChain>
</file>

<file path=xl/sharedStrings.xml><?xml version="1.0" encoding="utf-8"?>
<sst xmlns="http://schemas.openxmlformats.org/spreadsheetml/2006/main" count="108" uniqueCount="85">
  <si>
    <t>Q3 2019</t>
  </si>
  <si>
    <t>Q4 2019</t>
  </si>
  <si>
    <t>FY 2019</t>
  </si>
  <si>
    <t>Q1 2020</t>
  </si>
  <si>
    <t>Q2 2020</t>
  </si>
  <si>
    <t>Q3 2020</t>
  </si>
  <si>
    <t>Q4 2020</t>
  </si>
  <si>
    <t>FY 2020</t>
  </si>
  <si>
    <t>Q1 2021</t>
  </si>
  <si>
    <t>Q2 2021</t>
  </si>
  <si>
    <t>Q3 2021</t>
  </si>
  <si>
    <t>Operating revenue</t>
  </si>
  <si>
    <t>Operating expenses</t>
  </si>
  <si>
    <t>Operating profit /(loss) before depreciation/amortisation</t>
  </si>
  <si>
    <t>Depreciation</t>
  </si>
  <si>
    <t>Amortisation</t>
  </si>
  <si>
    <t>Impairment</t>
  </si>
  <si>
    <t>Gain/(loss) sale of assets</t>
  </si>
  <si>
    <t>Operating profit/(loss)</t>
  </si>
  <si>
    <t xml:space="preserve">Interest income </t>
  </si>
  <si>
    <t>Interest expense</t>
  </si>
  <si>
    <t>Other financial items</t>
  </si>
  <si>
    <t>Net financial income/(expense)</t>
  </si>
  <si>
    <t>Profit/(loss) before tax</t>
  </si>
  <si>
    <t>Income tax expense</t>
  </si>
  <si>
    <t xml:space="preserve">Net profit/(loss) for the period </t>
  </si>
  <si>
    <t>Attributable to shareholders of the parent</t>
  </si>
  <si>
    <t>Attributable to non-controlling interests</t>
  </si>
  <si>
    <t>Basic earnings/(loss) per share (USD) net *</t>
  </si>
  <si>
    <t>Diluted earnings/(loss) per share (USD) net</t>
  </si>
  <si>
    <t>*) Prior to the legal reorganisation on 11 October 2019, BW Energy Group was not a legal group for consolidated financial reporting purposes in accordance with IFRS 10. Earnings per share in 2019 is based on as if BW Energy Group was a legal group from 1 January 2019</t>
  </si>
  <si>
    <t>ASSETS</t>
  </si>
  <si>
    <t>Property and other equipment</t>
  </si>
  <si>
    <t>Right-of-use assets</t>
  </si>
  <si>
    <t>E&amp;P tangible assets</t>
  </si>
  <si>
    <t>Intangible assets</t>
  </si>
  <si>
    <t>Other non-current assets</t>
  </si>
  <si>
    <t>Derivatives</t>
  </si>
  <si>
    <t xml:space="preserve">Total non-current assets </t>
  </si>
  <si>
    <t>Inventories</t>
  </si>
  <si>
    <t>Trade receivables and other current assets</t>
  </si>
  <si>
    <t>Cash and cash equivalents</t>
  </si>
  <si>
    <t>Assets held for sale</t>
  </si>
  <si>
    <t>Total current assets</t>
  </si>
  <si>
    <t>TOTAL ASSETS</t>
  </si>
  <si>
    <t>EQUITY AND LIABILITIES</t>
  </si>
  <si>
    <t>Shareholders' equity</t>
  </si>
  <si>
    <t>Non-controlling interests</t>
  </si>
  <si>
    <t>Total equity</t>
  </si>
  <si>
    <t>Long-term related parties payables</t>
  </si>
  <si>
    <t>Deferred tax liabilities</t>
  </si>
  <si>
    <t>Asset retirement obligations</t>
  </si>
  <si>
    <t>Long-term lease liabilities</t>
  </si>
  <si>
    <t>Total non-current liabilities</t>
  </si>
  <si>
    <t>Trade and other payables</t>
  </si>
  <si>
    <t>Short-term lease liabilities</t>
  </si>
  <si>
    <t>Income tax liabilities</t>
  </si>
  <si>
    <t>Total current liabilities</t>
  </si>
  <si>
    <t>Total liabilities</t>
  </si>
  <si>
    <t>TOTAL EQUITY AND LIABILITIES</t>
  </si>
  <si>
    <t>Profit/(loss) before taxes</t>
  </si>
  <si>
    <t>Depreciation and amortisation</t>
  </si>
  <si>
    <t>Change in fair value of derivatives</t>
  </si>
  <si>
    <t>Unrealised currency exchange loss/(gain)</t>
  </si>
  <si>
    <t>Add back of net interest expense</t>
  </si>
  <si>
    <t>Changes in ARO through income statement</t>
  </si>
  <si>
    <t>Loss/ (gain) on sale of property, plant and equipment</t>
  </si>
  <si>
    <t>Share-based payment expense</t>
  </si>
  <si>
    <t>Changes in working capital, other balance sheet items and items related to operating activities</t>
  </si>
  <si>
    <t>Taxes paid in kind</t>
  </si>
  <si>
    <t>Net cash flow from operating activities</t>
  </si>
  <si>
    <t>Investment in property, plant and equipment and intangible assets</t>
  </si>
  <si>
    <t>Proceeds from disposal of property, plant and equipment</t>
  </si>
  <si>
    <t>Interest received</t>
  </si>
  <si>
    <t>Net cash flow from investing activities</t>
  </si>
  <si>
    <t>Proceeds from interest-bearing debt</t>
  </si>
  <si>
    <t>Repayment of interest-bearing debt</t>
  </si>
  <si>
    <t>Proceeds from share issue</t>
  </si>
  <si>
    <t>Net transaction costs on issue of shares</t>
  </si>
  <si>
    <t>Payment of lease liabilities</t>
  </si>
  <si>
    <t>Proceeds from transactions with non-controlling interests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</si>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</sst>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#,##0.0_);\(#,##0.0\)"/>
    <numFmt numFmtId="167" formatCode="_-* #,##0.0_-;\-* #,##0.0_-;_-* &quot;-&quot;??_-;_-@_-"/>
    <numFmt numFmtId="168" formatCode="_(* #,##0.0_);_(* \(#,##0.0\);_(* &quot;-&quot;??_);_(@_)"/>
    <numFmt numFmtId="169" formatCode="[$-414]mmm/\ yy;@"/>
    <numFmt numFmtId="170" formatCode="_-* #,##0_-;\-* #,##0_-;_-* &quot;-&quot;??_-;_-@_-"/>
    <numFmt numFmtId="171" formatCode="_-* #,##0.000000000_-;\-* #,##0.0000000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A98F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1E6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169" fontId="5" fillId="0" borderId="0"/>
    <xf numFmtId="164" fontId="5" fillId="0" borderId="0" applyFont="0" applyFill="0" applyBorder="0" applyAlignment="0" applyProtection="0"/>
    <xf numFmtId="169" fontId="5" fillId="0" borderId="0"/>
    <xf numFmtId="169" fontId="7" fillId="0" borderId="0"/>
    <xf numFmtId="169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/>
    <xf numFmtId="169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/>
    <xf numFmtId="0" fontId="2" fillId="0" borderId="0" xfId="0" applyFont="1"/>
    <xf numFmtId="0" fontId="12" fillId="0" borderId="0" xfId="0" applyFont="1" applyAlignment="1">
      <alignment vertical="center" readingOrder="1"/>
    </xf>
    <xf numFmtId="0" fontId="6" fillId="0" borderId="0" xfId="0" applyFont="1" applyAlignment="1">
      <alignment vertical="center" readingOrder="1"/>
    </xf>
    <xf numFmtId="0" fontId="9" fillId="0" borderId="0" xfId="0" applyFont="1" applyAlignment="1">
      <alignment vertical="center" readingOrder="1"/>
    </xf>
    <xf numFmtId="0" fontId="4" fillId="0" borderId="0" xfId="0" applyFont="1" applyAlignment="1">
      <alignment readingOrder="1"/>
    </xf>
    <xf numFmtId="170" fontId="9" fillId="0" borderId="0" xfId="1" applyNumberFormat="1" applyFont="1" applyBorder="1" applyAlignment="1">
      <alignment vertical="center" readingOrder="1"/>
    </xf>
    <xf numFmtId="0" fontId="8" fillId="0" borderId="0" xfId="0" applyFont="1" applyAlignment="1">
      <alignment horizontal="right" vertical="center" readingOrder="1"/>
    </xf>
    <xf numFmtId="0" fontId="15" fillId="0" borderId="0" xfId="3" applyFont="1" applyAlignment="1">
      <alignment vertical="center" readingOrder="1"/>
    </xf>
    <xf numFmtId="0" fontId="15" fillId="2" borderId="0" xfId="3" applyFont="1" applyFill="1" applyAlignment="1">
      <alignment vertical="center" readingOrder="1"/>
    </xf>
    <xf numFmtId="0" fontId="16" fillId="0" borderId="1" xfId="3" applyFont="1" applyBorder="1" applyAlignment="1">
      <alignment vertical="center" readingOrder="1"/>
    </xf>
    <xf numFmtId="0" fontId="16" fillId="2" borderId="0" xfId="3" applyFont="1" applyFill="1" applyAlignment="1">
      <alignment vertical="center" readingOrder="1"/>
    </xf>
    <xf numFmtId="168" fontId="15" fillId="0" borderId="0" xfId="3" applyNumberFormat="1" applyFont="1" applyAlignment="1">
      <alignment vertical="center" readingOrder="1"/>
    </xf>
    <xf numFmtId="49" fontId="15" fillId="2" borderId="0" xfId="0" applyNumberFormat="1" applyFont="1" applyFill="1" applyAlignment="1">
      <alignment vertical="center" readingOrder="1"/>
    </xf>
    <xf numFmtId="166" fontId="16" fillId="3" borderId="1" xfId="3" applyNumberFormat="1" applyFont="1" applyFill="1" applyBorder="1" applyAlignment="1">
      <alignment vertical="center" readingOrder="1"/>
    </xf>
    <xf numFmtId="0" fontId="16" fillId="0" borderId="2" xfId="3" applyFont="1" applyBorder="1" applyAlignment="1">
      <alignment vertical="center" readingOrder="1"/>
    </xf>
    <xf numFmtId="0" fontId="16" fillId="0" borderId="0" xfId="3" applyFont="1" applyAlignment="1">
      <alignment vertical="center" readingOrder="1"/>
    </xf>
    <xf numFmtId="0" fontId="15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5" fillId="0" borderId="0" xfId="0" applyFont="1"/>
    <xf numFmtId="0" fontId="16" fillId="2" borderId="0" xfId="0" applyFont="1" applyFill="1" applyAlignment="1">
      <alignment vertical="center"/>
    </xf>
    <xf numFmtId="49" fontId="15" fillId="2" borderId="0" xfId="2" applyNumberFormat="1" applyFont="1" applyFill="1" applyAlignment="1" applyProtection="1">
      <alignment vertical="center"/>
      <protection locked="0"/>
    </xf>
    <xf numFmtId="49" fontId="16" fillId="0" borderId="1" xfId="2" applyNumberFormat="1" applyFont="1" applyBorder="1" applyAlignment="1" applyProtection="1">
      <alignment vertical="center" wrapText="1"/>
      <protection locked="0"/>
    </xf>
    <xf numFmtId="49" fontId="16" fillId="0" borderId="0" xfId="2" applyNumberFormat="1" applyFont="1" applyAlignment="1" applyProtection="1">
      <alignment vertical="center" wrapText="1"/>
      <protection locked="0"/>
    </xf>
    <xf numFmtId="49" fontId="15" fillId="0" borderId="0" xfId="2" applyNumberFormat="1" applyFont="1" applyAlignment="1" applyProtection="1">
      <alignment vertical="center"/>
      <protection locked="0"/>
    </xf>
    <xf numFmtId="49" fontId="16" fillId="0" borderId="2" xfId="2" applyNumberFormat="1" applyFont="1" applyBorder="1" applyAlignment="1" applyProtection="1">
      <alignment vertical="center" wrapText="1"/>
      <protection locked="0"/>
    </xf>
    <xf numFmtId="49" fontId="16" fillId="2" borderId="1" xfId="2" applyNumberFormat="1" applyFont="1" applyFill="1" applyBorder="1" applyAlignment="1" applyProtection="1">
      <alignment vertical="center"/>
      <protection locked="0"/>
    </xf>
    <xf numFmtId="167" fontId="16" fillId="3" borderId="1" xfId="1" applyNumberFormat="1" applyFont="1" applyFill="1" applyBorder="1" applyAlignment="1" applyProtection="1">
      <alignment horizontal="right" vertical="center"/>
      <protection locked="0"/>
    </xf>
    <xf numFmtId="167" fontId="16" fillId="3" borderId="2" xfId="1" applyNumberFormat="1" applyFont="1" applyFill="1" applyBorder="1" applyAlignment="1" applyProtection="1">
      <alignment horizontal="right" vertical="center"/>
      <protection locked="0"/>
    </xf>
    <xf numFmtId="168" fontId="17" fillId="0" borderId="0" xfId="19" applyNumberFormat="1" applyFont="1" applyFill="1" applyAlignment="1">
      <alignment horizontal="center"/>
    </xf>
    <xf numFmtId="168" fontId="17" fillId="3" borderId="0" xfId="19" applyNumberFormat="1" applyFont="1" applyFill="1" applyAlignment="1">
      <alignment horizontal="center"/>
    </xf>
    <xf numFmtId="167" fontId="4" fillId="0" borderId="0" xfId="1" applyNumberFormat="1" applyFont="1"/>
    <xf numFmtId="0" fontId="19" fillId="2" borderId="0" xfId="3" applyFont="1" applyFill="1" applyAlignment="1">
      <alignment vertical="center" readingOrder="1"/>
    </xf>
    <xf numFmtId="166" fontId="19" fillId="0" borderId="0" xfId="3" applyNumberFormat="1" applyFont="1" applyAlignment="1">
      <alignment vertical="center" readingOrder="1"/>
    </xf>
    <xf numFmtId="168" fontId="15" fillId="0" borderId="0" xfId="1" applyNumberFormat="1" applyFont="1" applyFill="1" applyBorder="1" applyAlignment="1">
      <alignment horizontal="right" vertical="center" readingOrder="1"/>
    </xf>
    <xf numFmtId="168" fontId="16" fillId="0" borderId="1" xfId="1" applyNumberFormat="1" applyFont="1" applyFill="1" applyBorder="1" applyAlignment="1">
      <alignment vertical="center" readingOrder="1"/>
    </xf>
    <xf numFmtId="168" fontId="16" fillId="3" borderId="1" xfId="1" applyNumberFormat="1" applyFont="1" applyFill="1" applyBorder="1" applyAlignment="1">
      <alignment vertical="center" readingOrder="1"/>
    </xf>
    <xf numFmtId="164" fontId="15" fillId="0" borderId="0" xfId="3" applyNumberFormat="1" applyFont="1" applyAlignment="1">
      <alignment vertical="center" readingOrder="1"/>
    </xf>
    <xf numFmtId="0" fontId="20" fillId="0" borderId="0" xfId="0" applyFont="1" applyAlignment="1">
      <alignment vertical="top" wrapText="1"/>
    </xf>
    <xf numFmtId="43" fontId="4" fillId="0" borderId="0" xfId="1" applyFont="1"/>
    <xf numFmtId="43" fontId="4" fillId="0" borderId="0" xfId="1" applyFont="1" applyBorder="1"/>
    <xf numFmtId="166" fontId="16" fillId="3" borderId="0" xfId="3" applyNumberFormat="1" applyFont="1" applyFill="1" applyAlignment="1">
      <alignment vertical="center" readingOrder="1"/>
    </xf>
    <xf numFmtId="168" fontId="15" fillId="3" borderId="0" xfId="3" applyNumberFormat="1" applyFont="1" applyFill="1" applyAlignment="1">
      <alignment vertical="center" readingOrder="1"/>
    </xf>
    <xf numFmtId="166" fontId="19" fillId="3" borderId="0" xfId="3" applyNumberFormat="1" applyFont="1" applyFill="1" applyAlignment="1">
      <alignment vertical="center" readingOrder="1"/>
    </xf>
    <xf numFmtId="0" fontId="15" fillId="2" borderId="0" xfId="3" applyFont="1" applyFill="1" applyAlignment="1">
      <alignment vertical="center"/>
    </xf>
    <xf numFmtId="0" fontId="16" fillId="0" borderId="1" xfId="3" applyFont="1" applyBorder="1" applyAlignment="1">
      <alignment vertical="center"/>
    </xf>
    <xf numFmtId="0" fontId="16" fillId="0" borderId="0" xfId="3" applyFont="1" applyAlignment="1">
      <alignment vertical="center"/>
    </xf>
    <xf numFmtId="0" fontId="16" fillId="0" borderId="2" xfId="3" applyFont="1" applyBorder="1" applyAlignment="1">
      <alignment vertical="center"/>
    </xf>
    <xf numFmtId="166" fontId="18" fillId="2" borderId="0" xfId="3" applyNumberFormat="1" applyFont="1" applyFill="1" applyAlignment="1">
      <alignment horizontal="right" vertical="center"/>
    </xf>
    <xf numFmtId="167" fontId="16" fillId="3" borderId="0" xfId="1" applyNumberFormat="1" applyFont="1" applyFill="1" applyAlignment="1" applyProtection="1">
      <alignment vertical="center" wrapText="1"/>
      <protection locked="0"/>
    </xf>
    <xf numFmtId="167" fontId="15" fillId="3" borderId="0" xfId="1" applyNumberFormat="1" applyFont="1" applyFill="1" applyAlignment="1" applyProtection="1">
      <alignment vertical="center"/>
      <protection locked="0"/>
    </xf>
    <xf numFmtId="0" fontId="20" fillId="0" borderId="0" xfId="0" applyFont="1" applyAlignment="1">
      <alignment horizontal="left" vertical="top" wrapText="1"/>
    </xf>
    <xf numFmtId="168" fontId="15" fillId="3" borderId="0" xfId="1" applyNumberFormat="1" applyFont="1" applyFill="1" applyAlignment="1">
      <alignment horizontal="right" vertical="center" readingOrder="1"/>
    </xf>
    <xf numFmtId="168" fontId="16" fillId="0" borderId="0" xfId="3" applyNumberFormat="1" applyFont="1" applyAlignment="1">
      <alignment vertical="center" readingOrder="1"/>
    </xf>
    <xf numFmtId="168" fontId="16" fillId="3" borderId="0" xfId="3" applyNumberFormat="1" applyFont="1" applyFill="1" applyAlignment="1">
      <alignment vertical="center" readingOrder="1"/>
    </xf>
    <xf numFmtId="168" fontId="16" fillId="0" borderId="0" xfId="0" applyNumberFormat="1" applyFont="1" applyAlignment="1">
      <alignment vertical="center" readingOrder="1"/>
    </xf>
    <xf numFmtId="168" fontId="16" fillId="3" borderId="0" xfId="0" applyNumberFormat="1" applyFont="1" applyFill="1" applyAlignment="1">
      <alignment vertical="center" readingOrder="1"/>
    </xf>
    <xf numFmtId="168" fontId="16" fillId="0" borderId="1" xfId="3" applyNumberFormat="1" applyFont="1" applyBorder="1" applyAlignment="1">
      <alignment vertical="center" readingOrder="1"/>
    </xf>
    <xf numFmtId="168" fontId="16" fillId="3" borderId="1" xfId="3" applyNumberFormat="1" applyFont="1" applyFill="1" applyBorder="1" applyAlignment="1">
      <alignment vertical="center" readingOrder="1"/>
    </xf>
    <xf numFmtId="168" fontId="16" fillId="0" borderId="2" xfId="3" applyNumberFormat="1" applyFont="1" applyBorder="1" applyAlignment="1">
      <alignment vertical="center" readingOrder="1"/>
    </xf>
    <xf numFmtId="168" fontId="16" fillId="3" borderId="2" xfId="3" applyNumberFormat="1" applyFont="1" applyFill="1" applyBorder="1" applyAlignment="1">
      <alignment vertical="center" readingOrder="1"/>
    </xf>
    <xf numFmtId="168" fontId="16" fillId="0" borderId="0" xfId="1" applyNumberFormat="1" applyFont="1" applyFill="1" applyBorder="1" applyAlignment="1">
      <alignment vertical="center" readingOrder="1"/>
    </xf>
    <xf numFmtId="168" fontId="16" fillId="3" borderId="0" xfId="1" applyNumberFormat="1" applyFont="1" applyFill="1" applyAlignment="1">
      <alignment vertical="center" readingOrder="1"/>
    </xf>
    <xf numFmtId="168" fontId="15" fillId="0" borderId="0" xfId="3" applyNumberFormat="1" applyFont="1" applyAlignment="1">
      <alignment horizontal="right" vertical="center"/>
    </xf>
    <xf numFmtId="168" fontId="16" fillId="0" borderId="1" xfId="1" applyNumberFormat="1" applyFont="1" applyBorder="1" applyAlignment="1">
      <alignment horizontal="right" vertical="center"/>
    </xf>
    <xf numFmtId="168" fontId="16" fillId="3" borderId="1" xfId="1" applyNumberFormat="1" applyFont="1" applyFill="1" applyBorder="1" applyAlignment="1">
      <alignment horizontal="right" vertical="center"/>
    </xf>
    <xf numFmtId="168" fontId="16" fillId="0" borderId="0" xfId="1" applyNumberFormat="1" applyFont="1" applyAlignment="1">
      <alignment horizontal="right" vertical="center"/>
    </xf>
    <xf numFmtId="168" fontId="16" fillId="3" borderId="0" xfId="1" applyNumberFormat="1" applyFont="1" applyFill="1" applyAlignment="1">
      <alignment horizontal="right" vertical="center"/>
    </xf>
    <xf numFmtId="168" fontId="15" fillId="3" borderId="0" xfId="3" applyNumberFormat="1" applyFont="1" applyFill="1" applyAlignment="1">
      <alignment horizontal="right" vertical="center"/>
    </xf>
    <xf numFmtId="168" fontId="16" fillId="0" borderId="2" xfId="1" applyNumberFormat="1" applyFont="1" applyBorder="1" applyAlignment="1">
      <alignment horizontal="right" vertical="center"/>
    </xf>
    <xf numFmtId="168" fontId="16" fillId="3" borderId="2" xfId="1" applyNumberFormat="1" applyFont="1" applyFill="1" applyBorder="1" applyAlignment="1">
      <alignment horizontal="right" vertical="center"/>
    </xf>
    <xf numFmtId="168" fontId="16" fillId="0" borderId="1" xfId="1" applyNumberFormat="1" applyFont="1" applyFill="1" applyBorder="1" applyAlignment="1" applyProtection="1">
      <alignment horizontal="right" vertical="center"/>
      <protection locked="0"/>
    </xf>
    <xf numFmtId="168" fontId="16" fillId="0" borderId="0" xfId="1" applyNumberFormat="1" applyFont="1" applyFill="1" applyBorder="1" applyAlignment="1" applyProtection="1">
      <alignment vertical="center" wrapText="1"/>
      <protection locked="0"/>
    </xf>
    <xf numFmtId="168" fontId="16" fillId="0" borderId="2" xfId="1" applyNumberFormat="1" applyFont="1" applyFill="1" applyBorder="1" applyAlignment="1" applyProtection="1">
      <alignment horizontal="right" vertical="center"/>
      <protection locked="0"/>
    </xf>
    <xf numFmtId="168" fontId="15" fillId="0" borderId="0" xfId="1" applyNumberFormat="1" applyFont="1" applyFill="1" applyBorder="1" applyAlignment="1" applyProtection="1">
      <alignment vertical="center"/>
      <protection locked="0"/>
    </xf>
    <xf numFmtId="166" fontId="15" fillId="0" borderId="0" xfId="1" applyNumberFormat="1" applyFont="1" applyFill="1" applyAlignment="1">
      <alignment horizontal="right" vertical="center" readingOrder="1"/>
    </xf>
    <xf numFmtId="166" fontId="16" fillId="0" borderId="1" xfId="1" applyNumberFormat="1" applyFont="1" applyFill="1" applyBorder="1" applyAlignment="1">
      <alignment vertical="center" readingOrder="1"/>
    </xf>
    <xf numFmtId="166" fontId="16" fillId="0" borderId="0" xfId="3" applyNumberFormat="1" applyFont="1" applyAlignment="1">
      <alignment vertical="center" readingOrder="1"/>
    </xf>
    <xf numFmtId="166" fontId="16" fillId="0" borderId="0" xfId="0" applyNumberFormat="1" applyFont="1" applyAlignment="1">
      <alignment vertical="center" readingOrder="1"/>
    </xf>
    <xf numFmtId="166" fontId="16" fillId="0" borderId="1" xfId="3" applyNumberFormat="1" applyFont="1" applyBorder="1" applyAlignment="1">
      <alignment vertical="center" readingOrder="1"/>
    </xf>
    <xf numFmtId="166" fontId="16" fillId="0" borderId="2" xfId="3" applyNumberFormat="1" applyFont="1" applyBorder="1" applyAlignment="1">
      <alignment vertical="center" readingOrder="1"/>
    </xf>
    <xf numFmtId="166" fontId="16" fillId="0" borderId="0" xfId="1" applyNumberFormat="1" applyFont="1" applyFill="1" applyAlignment="1">
      <alignment vertical="center" readingOrder="1"/>
    </xf>
    <xf numFmtId="167" fontId="16" fillId="0" borderId="1" xfId="1" applyNumberFormat="1" applyFont="1" applyFill="1" applyBorder="1" applyAlignment="1" applyProtection="1">
      <alignment horizontal="right" vertical="center"/>
      <protection locked="0"/>
    </xf>
    <xf numFmtId="168" fontId="16" fillId="0" borderId="0" xfId="1" applyNumberFormat="1" applyFont="1" applyFill="1" applyAlignment="1" applyProtection="1">
      <alignment vertical="center" wrapText="1"/>
      <protection locked="0"/>
    </xf>
    <xf numFmtId="167" fontId="16" fillId="0" borderId="0" xfId="1" applyNumberFormat="1" applyFont="1" applyFill="1" applyAlignment="1" applyProtection="1">
      <alignment vertical="center" wrapText="1"/>
      <protection locked="0"/>
    </xf>
    <xf numFmtId="168" fontId="15" fillId="0" borderId="0" xfId="1" applyNumberFormat="1" applyFont="1" applyFill="1" applyAlignment="1">
      <alignment vertical="center" readingOrder="1"/>
    </xf>
    <xf numFmtId="167" fontId="16" fillId="0" borderId="2" xfId="1" applyNumberFormat="1" applyFont="1" applyFill="1" applyBorder="1" applyAlignment="1" applyProtection="1">
      <alignment horizontal="right" vertical="center"/>
      <protection locked="0"/>
    </xf>
    <xf numFmtId="168" fontId="15" fillId="0" borderId="0" xfId="1" applyNumberFormat="1" applyFont="1" applyFill="1" applyAlignment="1" applyProtection="1">
      <alignment vertical="center"/>
      <protection locked="0"/>
    </xf>
    <xf numFmtId="167" fontId="15" fillId="0" borderId="0" xfId="1" applyNumberFormat="1" applyFont="1" applyFill="1" applyAlignment="1" applyProtection="1">
      <alignment vertical="center"/>
      <protection locked="0"/>
    </xf>
    <xf numFmtId="171" fontId="9" fillId="0" borderId="0" xfId="1" applyNumberFormat="1" applyFont="1" applyBorder="1" applyAlignment="1">
      <alignment vertical="center" readingOrder="1"/>
    </xf>
    <xf numFmtId="49" fontId="14" fillId="4" borderId="1" xfId="2" applyNumberFormat="1" applyFont="1" applyFill="1" applyBorder="1" applyAlignment="1" applyProtection="1">
      <alignment vertical="center"/>
      <protection locked="0"/>
    </xf>
    <xf numFmtId="0" fontId="14" fillId="4" borderId="1" xfId="3" applyFont="1" applyFill="1" applyBorder="1" applyAlignment="1">
      <alignment horizontal="right" vertical="center" readingOrder="1"/>
    </xf>
    <xf numFmtId="0" fontId="14" fillId="4" borderId="1" xfId="3" applyFont="1" applyFill="1" applyBorder="1" applyAlignment="1">
      <alignment vertical="center"/>
    </xf>
    <xf numFmtId="0" fontId="14" fillId="4" borderId="1" xfId="3" applyFont="1" applyFill="1" applyBorder="1" applyAlignment="1">
      <alignment horizontal="right" vertical="center" wrapText="1" readingOrder="1"/>
    </xf>
    <xf numFmtId="0" fontId="13" fillId="4" borderId="1" xfId="0" applyFont="1" applyFill="1" applyBorder="1" applyAlignment="1">
      <alignment horizontal="left" vertical="center" readingOrder="1"/>
    </xf>
    <xf numFmtId="43" fontId="4" fillId="0" borderId="0" xfId="0" applyNumberFormat="1" applyFont="1"/>
    <xf numFmtId="0" fontId="21" fillId="0" borderId="0" xfId="0" applyFont="1"/>
    <xf numFmtId="43" fontId="15" fillId="2" borderId="0" xfId="0" applyNumberFormat="1" applyFont="1" applyFill="1" applyAlignment="1">
      <alignment vertical="center"/>
    </xf>
    <xf numFmtId="164" fontId="15" fillId="3" borderId="0" xfId="3" applyNumberFormat="1" applyFont="1" applyFill="1" applyAlignment="1">
      <alignment vertical="center" readingOrder="1"/>
    </xf>
    <xf numFmtId="0" fontId="20" fillId="0" borderId="0" xfId="0" applyFont="1" applyAlignment="1">
      <alignment horizontal="left" vertical="top" wrapText="1"/>
    </xf>
  </cellXfs>
  <cellStyles count="102">
    <cellStyle name="Comma" xfId="1" builtinId="3"/>
    <cellStyle name="Comma 2" xfId="16" xr:uid="{00000000-0005-0000-0000-000001000000}"/>
    <cellStyle name="Comma 2 2" xfId="22" xr:uid="{00000000-0005-0000-0000-000002000000}"/>
    <cellStyle name="Comma 2 3" xfId="101" xr:uid="{00000000-0005-0000-0000-000003000000}"/>
    <cellStyle name="Comma 3" xfId="8" xr:uid="{00000000-0005-0000-0000-000004000000}"/>
    <cellStyle name="Comma 3 2" xfId="21" xr:uid="{00000000-0005-0000-0000-000005000000}"/>
    <cellStyle name="Comma 3 3" xfId="100" xr:uid="{00000000-0005-0000-0000-000006000000}"/>
    <cellStyle name="Comma 4" xfId="6" xr:uid="{00000000-0005-0000-0000-000007000000}"/>
    <cellStyle name="Comma 4 2" xfId="20" xr:uid="{00000000-0005-0000-0000-000008000000}"/>
    <cellStyle name="Comma 4 3" xfId="99" xr:uid="{00000000-0005-0000-0000-000009000000}"/>
    <cellStyle name="Comma 5" xfId="19" xr:uid="{00000000-0005-0000-0000-00000A000000}"/>
    <cellStyle name="Comma 5 2" xfId="23" xr:uid="{00000000-0005-0000-0000-00000B000000}"/>
    <cellStyle name="Comma 6" xfId="98" xr:uid="{00000000-0005-0000-0000-00000C000000}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5" builtinId="9" hidden="1"/>
    <cellStyle name="Followed Hyperlink" xfId="97" builtinId="9" hidden="1"/>
    <cellStyle name="Followed Hyperlink" xfId="93" builtinId="9" hidden="1"/>
    <cellStyle name="Followed Hyperlink" xfId="85" builtinId="9" hidden="1"/>
    <cellStyle name="Followed Hyperlink" xfId="77" builtinId="9" hidden="1"/>
    <cellStyle name="Followed Hyperlink" xfId="69" builtinId="9" hidden="1"/>
    <cellStyle name="Followed Hyperlink" xfId="61" builtinId="9" hidden="1"/>
    <cellStyle name="Followed Hyperlink" xfId="53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45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29" builtinId="9" hidden="1"/>
    <cellStyle name="Followed Hyperlink" xfId="27" builtinId="9" hidden="1"/>
    <cellStyle name="Followed Hyperlink" xfId="25" builtinId="9" hidden="1"/>
    <cellStyle name="Hyperlink" xfId="82" builtinId="8" hidden="1"/>
    <cellStyle name="Hyperlink" xfId="84" builtinId="8" hidden="1"/>
    <cellStyle name="Hyperlink" xfId="88" builtinId="8" hidden="1"/>
    <cellStyle name="Hyperlink" xfId="90" builtinId="8" hidden="1"/>
    <cellStyle name="Hyperlink" xfId="92" builtinId="8" hidden="1"/>
    <cellStyle name="Hyperlink" xfId="96" builtinId="8" hidden="1"/>
    <cellStyle name="Hyperlink" xfId="94" builtinId="8" hidden="1"/>
    <cellStyle name="Hyperlink" xfId="86" builtinId="8" hidden="1"/>
    <cellStyle name="Hyperlink" xfId="48" builtinId="8" hidden="1"/>
    <cellStyle name="Hyperlink" xfId="50" builtinId="8" hidden="1"/>
    <cellStyle name="Hyperlink" xfId="52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70" builtinId="8" hidden="1"/>
    <cellStyle name="Hyperlink" xfId="54" builtinId="8" hidden="1"/>
    <cellStyle name="Hyperlink" xfId="34" builtinId="8" hidden="1"/>
    <cellStyle name="Hyperlink" xfId="36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38" builtinId="8" hidden="1"/>
    <cellStyle name="Hyperlink" xfId="28" builtinId="8" hidden="1"/>
    <cellStyle name="Hyperlink" xfId="30" builtinId="8" hidden="1"/>
    <cellStyle name="Hyperlink" xfId="32" builtinId="8" hidden="1"/>
    <cellStyle name="Hyperlink" xfId="26" builtinId="8" hidden="1"/>
    <cellStyle name="Hyperlink" xfId="24" builtinId="8" hidden="1"/>
    <cellStyle name="Normal" xfId="0" builtinId="0"/>
    <cellStyle name="Normal 14 10" xfId="18" xr:uid="{00000000-0005-0000-0000-000058000000}"/>
    <cellStyle name="Normal 2" xfId="4" xr:uid="{00000000-0005-0000-0000-000059000000}"/>
    <cellStyle name="Normal 2 2" xfId="14" xr:uid="{00000000-0005-0000-0000-00005A000000}"/>
    <cellStyle name="Normal 2 3" xfId="9" xr:uid="{00000000-0005-0000-0000-00005B000000}"/>
    <cellStyle name="Normal 3" xfId="10" xr:uid="{00000000-0005-0000-0000-00005C000000}"/>
    <cellStyle name="Normal 4" xfId="5" xr:uid="{00000000-0005-0000-0000-00005D000000}"/>
    <cellStyle name="Normal 4 2" xfId="15" xr:uid="{00000000-0005-0000-0000-00005E000000}"/>
    <cellStyle name="Normal 5" xfId="7" xr:uid="{00000000-0005-0000-0000-00005F000000}"/>
    <cellStyle name="Normal 8" xfId="11" xr:uid="{00000000-0005-0000-0000-000060000000}"/>
    <cellStyle name="Normal_Kopi av 2006 02 08 Regnskap konsern 2005Eng" xfId="2" xr:uid="{00000000-0005-0000-0000-000061000000}"/>
    <cellStyle name="Normal_Notemal" xfId="3" xr:uid="{00000000-0005-0000-0000-000062000000}"/>
    <cellStyle name="Percent 2" xfId="13" xr:uid="{00000000-0005-0000-0000-000064000000}"/>
    <cellStyle name="Percent 3" xfId="17" xr:uid="{00000000-0005-0000-0000-000065000000}"/>
    <cellStyle name="Percent 4" xfId="12" xr:uid="{00000000-0005-0000-0000-000066000000}"/>
  </cellStyles>
  <dxfs count="0"/>
  <tableStyles count="0" defaultTableStyle="TableStyleMedium2" defaultPivotStyle="PivotStyleLight16"/>
  <colors>
    <mruColors>
      <color rgb="FF001E61"/>
      <color rgb="FF92CDDC"/>
      <color rgb="FFFF66FF"/>
      <color rgb="FF00A98F"/>
      <color rgb="FFF8A7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6"/>
  <sheetViews>
    <sheetView showGridLines="0" tabSelected="1" zoomScaleNormal="100" zoomScalePageLayoutView="120" workbookViewId="0">
      <selection activeCell="K35" sqref="K35"/>
    </sheetView>
  </sheetViews>
  <sheetFormatPr defaultColWidth="8.81640625" defaultRowHeight="11.5" x14ac:dyDescent="0.25"/>
  <cols>
    <col min="1" max="1" width="46.26953125" style="1" customWidth="1"/>
    <col min="2" max="4" width="10.81640625" style="1" customWidth="1"/>
    <col min="5" max="6" width="10.81640625" style="32" customWidth="1"/>
    <col min="7" max="12" width="10.81640625" style="1" customWidth="1"/>
    <col min="13" max="238" width="8.81640625" style="1"/>
    <col min="239" max="239" width="41.1796875" style="1" customWidth="1"/>
    <col min="240" max="240" width="5.453125" style="1" customWidth="1"/>
    <col min="241" max="243" width="9.1796875" style="1" customWidth="1"/>
    <col min="244" max="246" width="8.81640625" style="1"/>
    <col min="247" max="247" width="0" style="1" hidden="1" customWidth="1"/>
    <col min="248" max="494" width="8.81640625" style="1"/>
    <col min="495" max="495" width="41.1796875" style="1" customWidth="1"/>
    <col min="496" max="496" width="5.453125" style="1" customWidth="1"/>
    <col min="497" max="499" width="9.1796875" style="1" customWidth="1"/>
    <col min="500" max="502" width="8.81640625" style="1"/>
    <col min="503" max="503" width="0" style="1" hidden="1" customWidth="1"/>
    <col min="504" max="750" width="8.81640625" style="1"/>
    <col min="751" max="751" width="41.1796875" style="1" customWidth="1"/>
    <col min="752" max="752" width="5.453125" style="1" customWidth="1"/>
    <col min="753" max="755" width="9.1796875" style="1" customWidth="1"/>
    <col min="756" max="758" width="8.81640625" style="1"/>
    <col min="759" max="759" width="0" style="1" hidden="1" customWidth="1"/>
    <col min="760" max="1006" width="8.81640625" style="1"/>
    <col min="1007" max="1007" width="41.1796875" style="1" customWidth="1"/>
    <col min="1008" max="1008" width="5.453125" style="1" customWidth="1"/>
    <col min="1009" max="1011" width="9.1796875" style="1" customWidth="1"/>
    <col min="1012" max="1014" width="8.81640625" style="1"/>
    <col min="1015" max="1015" width="0" style="1" hidden="1" customWidth="1"/>
    <col min="1016" max="1262" width="8.81640625" style="1"/>
    <col min="1263" max="1263" width="41.1796875" style="1" customWidth="1"/>
    <col min="1264" max="1264" width="5.453125" style="1" customWidth="1"/>
    <col min="1265" max="1267" width="9.1796875" style="1" customWidth="1"/>
    <col min="1268" max="1270" width="8.81640625" style="1"/>
    <col min="1271" max="1271" width="0" style="1" hidden="1" customWidth="1"/>
    <col min="1272" max="1518" width="8.81640625" style="1"/>
    <col min="1519" max="1519" width="41.1796875" style="1" customWidth="1"/>
    <col min="1520" max="1520" width="5.453125" style="1" customWidth="1"/>
    <col min="1521" max="1523" width="9.1796875" style="1" customWidth="1"/>
    <col min="1524" max="1526" width="8.81640625" style="1"/>
    <col min="1527" max="1527" width="0" style="1" hidden="1" customWidth="1"/>
    <col min="1528" max="1774" width="8.81640625" style="1"/>
    <col min="1775" max="1775" width="41.1796875" style="1" customWidth="1"/>
    <col min="1776" max="1776" width="5.453125" style="1" customWidth="1"/>
    <col min="1777" max="1779" width="9.1796875" style="1" customWidth="1"/>
    <col min="1780" max="1782" width="8.81640625" style="1"/>
    <col min="1783" max="1783" width="0" style="1" hidden="1" customWidth="1"/>
    <col min="1784" max="2030" width="8.81640625" style="1"/>
    <col min="2031" max="2031" width="41.1796875" style="1" customWidth="1"/>
    <col min="2032" max="2032" width="5.453125" style="1" customWidth="1"/>
    <col min="2033" max="2035" width="9.1796875" style="1" customWidth="1"/>
    <col min="2036" max="2038" width="8.81640625" style="1"/>
    <col min="2039" max="2039" width="0" style="1" hidden="1" customWidth="1"/>
    <col min="2040" max="2286" width="8.81640625" style="1"/>
    <col min="2287" max="2287" width="41.1796875" style="1" customWidth="1"/>
    <col min="2288" max="2288" width="5.453125" style="1" customWidth="1"/>
    <col min="2289" max="2291" width="9.1796875" style="1" customWidth="1"/>
    <col min="2292" max="2294" width="8.81640625" style="1"/>
    <col min="2295" max="2295" width="0" style="1" hidden="1" customWidth="1"/>
    <col min="2296" max="2542" width="8.81640625" style="1"/>
    <col min="2543" max="2543" width="41.1796875" style="1" customWidth="1"/>
    <col min="2544" max="2544" width="5.453125" style="1" customWidth="1"/>
    <col min="2545" max="2547" width="9.1796875" style="1" customWidth="1"/>
    <col min="2548" max="2550" width="8.81640625" style="1"/>
    <col min="2551" max="2551" width="0" style="1" hidden="1" customWidth="1"/>
    <col min="2552" max="2798" width="8.81640625" style="1"/>
    <col min="2799" max="2799" width="41.1796875" style="1" customWidth="1"/>
    <col min="2800" max="2800" width="5.453125" style="1" customWidth="1"/>
    <col min="2801" max="2803" width="9.1796875" style="1" customWidth="1"/>
    <col min="2804" max="2806" width="8.81640625" style="1"/>
    <col min="2807" max="2807" width="0" style="1" hidden="1" customWidth="1"/>
    <col min="2808" max="3054" width="8.81640625" style="1"/>
    <col min="3055" max="3055" width="41.1796875" style="1" customWidth="1"/>
    <col min="3056" max="3056" width="5.453125" style="1" customWidth="1"/>
    <col min="3057" max="3059" width="9.1796875" style="1" customWidth="1"/>
    <col min="3060" max="3062" width="8.81640625" style="1"/>
    <col min="3063" max="3063" width="0" style="1" hidden="1" customWidth="1"/>
    <col min="3064" max="3310" width="8.81640625" style="1"/>
    <col min="3311" max="3311" width="41.1796875" style="1" customWidth="1"/>
    <col min="3312" max="3312" width="5.453125" style="1" customWidth="1"/>
    <col min="3313" max="3315" width="9.1796875" style="1" customWidth="1"/>
    <col min="3316" max="3318" width="8.81640625" style="1"/>
    <col min="3319" max="3319" width="0" style="1" hidden="1" customWidth="1"/>
    <col min="3320" max="3566" width="8.81640625" style="1"/>
    <col min="3567" max="3567" width="41.1796875" style="1" customWidth="1"/>
    <col min="3568" max="3568" width="5.453125" style="1" customWidth="1"/>
    <col min="3569" max="3571" width="9.1796875" style="1" customWidth="1"/>
    <col min="3572" max="3574" width="8.81640625" style="1"/>
    <col min="3575" max="3575" width="0" style="1" hidden="1" customWidth="1"/>
    <col min="3576" max="3822" width="8.81640625" style="1"/>
    <col min="3823" max="3823" width="41.1796875" style="1" customWidth="1"/>
    <col min="3824" max="3824" width="5.453125" style="1" customWidth="1"/>
    <col min="3825" max="3827" width="9.1796875" style="1" customWidth="1"/>
    <col min="3828" max="3830" width="8.81640625" style="1"/>
    <col min="3831" max="3831" width="0" style="1" hidden="1" customWidth="1"/>
    <col min="3832" max="4078" width="8.81640625" style="1"/>
    <col min="4079" max="4079" width="41.1796875" style="1" customWidth="1"/>
    <col min="4080" max="4080" width="5.453125" style="1" customWidth="1"/>
    <col min="4081" max="4083" width="9.1796875" style="1" customWidth="1"/>
    <col min="4084" max="4086" width="8.81640625" style="1"/>
    <col min="4087" max="4087" width="0" style="1" hidden="1" customWidth="1"/>
    <col min="4088" max="4334" width="8.81640625" style="1"/>
    <col min="4335" max="4335" width="41.1796875" style="1" customWidth="1"/>
    <col min="4336" max="4336" width="5.453125" style="1" customWidth="1"/>
    <col min="4337" max="4339" width="9.1796875" style="1" customWidth="1"/>
    <col min="4340" max="4342" width="8.81640625" style="1"/>
    <col min="4343" max="4343" width="0" style="1" hidden="1" customWidth="1"/>
    <col min="4344" max="4590" width="8.81640625" style="1"/>
    <col min="4591" max="4591" width="41.1796875" style="1" customWidth="1"/>
    <col min="4592" max="4592" width="5.453125" style="1" customWidth="1"/>
    <col min="4593" max="4595" width="9.1796875" style="1" customWidth="1"/>
    <col min="4596" max="4598" width="8.81640625" style="1"/>
    <col min="4599" max="4599" width="0" style="1" hidden="1" customWidth="1"/>
    <col min="4600" max="4846" width="8.81640625" style="1"/>
    <col min="4847" max="4847" width="41.1796875" style="1" customWidth="1"/>
    <col min="4848" max="4848" width="5.453125" style="1" customWidth="1"/>
    <col min="4849" max="4851" width="9.1796875" style="1" customWidth="1"/>
    <col min="4852" max="4854" width="8.81640625" style="1"/>
    <col min="4855" max="4855" width="0" style="1" hidden="1" customWidth="1"/>
    <col min="4856" max="5102" width="8.81640625" style="1"/>
    <col min="5103" max="5103" width="41.1796875" style="1" customWidth="1"/>
    <col min="5104" max="5104" width="5.453125" style="1" customWidth="1"/>
    <col min="5105" max="5107" width="9.1796875" style="1" customWidth="1"/>
    <col min="5108" max="5110" width="8.81640625" style="1"/>
    <col min="5111" max="5111" width="0" style="1" hidden="1" customWidth="1"/>
    <col min="5112" max="5358" width="8.81640625" style="1"/>
    <col min="5359" max="5359" width="41.1796875" style="1" customWidth="1"/>
    <col min="5360" max="5360" width="5.453125" style="1" customWidth="1"/>
    <col min="5361" max="5363" width="9.1796875" style="1" customWidth="1"/>
    <col min="5364" max="5366" width="8.81640625" style="1"/>
    <col min="5367" max="5367" width="0" style="1" hidden="1" customWidth="1"/>
    <col min="5368" max="5614" width="8.81640625" style="1"/>
    <col min="5615" max="5615" width="41.1796875" style="1" customWidth="1"/>
    <col min="5616" max="5616" width="5.453125" style="1" customWidth="1"/>
    <col min="5617" max="5619" width="9.1796875" style="1" customWidth="1"/>
    <col min="5620" max="5622" width="8.81640625" style="1"/>
    <col min="5623" max="5623" width="0" style="1" hidden="1" customWidth="1"/>
    <col min="5624" max="5870" width="8.81640625" style="1"/>
    <col min="5871" max="5871" width="41.1796875" style="1" customWidth="1"/>
    <col min="5872" max="5872" width="5.453125" style="1" customWidth="1"/>
    <col min="5873" max="5875" width="9.1796875" style="1" customWidth="1"/>
    <col min="5876" max="5878" width="8.81640625" style="1"/>
    <col min="5879" max="5879" width="0" style="1" hidden="1" customWidth="1"/>
    <col min="5880" max="6126" width="8.81640625" style="1"/>
    <col min="6127" max="6127" width="41.1796875" style="1" customWidth="1"/>
    <col min="6128" max="6128" width="5.453125" style="1" customWidth="1"/>
    <col min="6129" max="6131" width="9.1796875" style="1" customWidth="1"/>
    <col min="6132" max="6134" width="8.81640625" style="1"/>
    <col min="6135" max="6135" width="0" style="1" hidden="1" customWidth="1"/>
    <col min="6136" max="6382" width="8.81640625" style="1"/>
    <col min="6383" max="6383" width="41.1796875" style="1" customWidth="1"/>
    <col min="6384" max="6384" width="5.453125" style="1" customWidth="1"/>
    <col min="6385" max="6387" width="9.1796875" style="1" customWidth="1"/>
    <col min="6388" max="6390" width="8.81640625" style="1"/>
    <col min="6391" max="6391" width="0" style="1" hidden="1" customWidth="1"/>
    <col min="6392" max="6638" width="8.81640625" style="1"/>
    <col min="6639" max="6639" width="41.1796875" style="1" customWidth="1"/>
    <col min="6640" max="6640" width="5.453125" style="1" customWidth="1"/>
    <col min="6641" max="6643" width="9.1796875" style="1" customWidth="1"/>
    <col min="6644" max="6646" width="8.81640625" style="1"/>
    <col min="6647" max="6647" width="0" style="1" hidden="1" customWidth="1"/>
    <col min="6648" max="6894" width="8.81640625" style="1"/>
    <col min="6895" max="6895" width="41.1796875" style="1" customWidth="1"/>
    <col min="6896" max="6896" width="5.453125" style="1" customWidth="1"/>
    <col min="6897" max="6899" width="9.1796875" style="1" customWidth="1"/>
    <col min="6900" max="6902" width="8.81640625" style="1"/>
    <col min="6903" max="6903" width="0" style="1" hidden="1" customWidth="1"/>
    <col min="6904" max="7150" width="8.81640625" style="1"/>
    <col min="7151" max="7151" width="41.1796875" style="1" customWidth="1"/>
    <col min="7152" max="7152" width="5.453125" style="1" customWidth="1"/>
    <col min="7153" max="7155" width="9.1796875" style="1" customWidth="1"/>
    <col min="7156" max="7158" width="8.81640625" style="1"/>
    <col min="7159" max="7159" width="0" style="1" hidden="1" customWidth="1"/>
    <col min="7160" max="7406" width="8.81640625" style="1"/>
    <col min="7407" max="7407" width="41.1796875" style="1" customWidth="1"/>
    <col min="7408" max="7408" width="5.453125" style="1" customWidth="1"/>
    <col min="7409" max="7411" width="9.1796875" style="1" customWidth="1"/>
    <col min="7412" max="7414" width="8.81640625" style="1"/>
    <col min="7415" max="7415" width="0" style="1" hidden="1" customWidth="1"/>
    <col min="7416" max="7662" width="8.81640625" style="1"/>
    <col min="7663" max="7663" width="41.1796875" style="1" customWidth="1"/>
    <col min="7664" max="7664" width="5.453125" style="1" customWidth="1"/>
    <col min="7665" max="7667" width="9.1796875" style="1" customWidth="1"/>
    <col min="7668" max="7670" width="8.81640625" style="1"/>
    <col min="7671" max="7671" width="0" style="1" hidden="1" customWidth="1"/>
    <col min="7672" max="7918" width="8.81640625" style="1"/>
    <col min="7919" max="7919" width="41.1796875" style="1" customWidth="1"/>
    <col min="7920" max="7920" width="5.453125" style="1" customWidth="1"/>
    <col min="7921" max="7923" width="9.1796875" style="1" customWidth="1"/>
    <col min="7924" max="7926" width="8.81640625" style="1"/>
    <col min="7927" max="7927" width="0" style="1" hidden="1" customWidth="1"/>
    <col min="7928" max="8174" width="8.81640625" style="1"/>
    <col min="8175" max="8175" width="41.1796875" style="1" customWidth="1"/>
    <col min="8176" max="8176" width="5.453125" style="1" customWidth="1"/>
    <col min="8177" max="8179" width="9.1796875" style="1" customWidth="1"/>
    <col min="8180" max="8182" width="8.81640625" style="1"/>
    <col min="8183" max="8183" width="0" style="1" hidden="1" customWidth="1"/>
    <col min="8184" max="8430" width="8.81640625" style="1"/>
    <col min="8431" max="8431" width="41.1796875" style="1" customWidth="1"/>
    <col min="8432" max="8432" width="5.453125" style="1" customWidth="1"/>
    <col min="8433" max="8435" width="9.1796875" style="1" customWidth="1"/>
    <col min="8436" max="8438" width="8.81640625" style="1"/>
    <col min="8439" max="8439" width="0" style="1" hidden="1" customWidth="1"/>
    <col min="8440" max="8686" width="8.81640625" style="1"/>
    <col min="8687" max="8687" width="41.1796875" style="1" customWidth="1"/>
    <col min="8688" max="8688" width="5.453125" style="1" customWidth="1"/>
    <col min="8689" max="8691" width="9.1796875" style="1" customWidth="1"/>
    <col min="8692" max="8694" width="8.81640625" style="1"/>
    <col min="8695" max="8695" width="0" style="1" hidden="1" customWidth="1"/>
    <col min="8696" max="8942" width="8.81640625" style="1"/>
    <col min="8943" max="8943" width="41.1796875" style="1" customWidth="1"/>
    <col min="8944" max="8944" width="5.453125" style="1" customWidth="1"/>
    <col min="8945" max="8947" width="9.1796875" style="1" customWidth="1"/>
    <col min="8948" max="8950" width="8.81640625" style="1"/>
    <col min="8951" max="8951" width="0" style="1" hidden="1" customWidth="1"/>
    <col min="8952" max="9198" width="8.81640625" style="1"/>
    <col min="9199" max="9199" width="41.1796875" style="1" customWidth="1"/>
    <col min="9200" max="9200" width="5.453125" style="1" customWidth="1"/>
    <col min="9201" max="9203" width="9.1796875" style="1" customWidth="1"/>
    <col min="9204" max="9206" width="8.81640625" style="1"/>
    <col min="9207" max="9207" width="0" style="1" hidden="1" customWidth="1"/>
    <col min="9208" max="9454" width="8.81640625" style="1"/>
    <col min="9455" max="9455" width="41.1796875" style="1" customWidth="1"/>
    <col min="9456" max="9456" width="5.453125" style="1" customWidth="1"/>
    <col min="9457" max="9459" width="9.1796875" style="1" customWidth="1"/>
    <col min="9460" max="9462" width="8.81640625" style="1"/>
    <col min="9463" max="9463" width="0" style="1" hidden="1" customWidth="1"/>
    <col min="9464" max="9710" width="8.81640625" style="1"/>
    <col min="9711" max="9711" width="41.1796875" style="1" customWidth="1"/>
    <col min="9712" max="9712" width="5.453125" style="1" customWidth="1"/>
    <col min="9713" max="9715" width="9.1796875" style="1" customWidth="1"/>
    <col min="9716" max="9718" width="8.81640625" style="1"/>
    <col min="9719" max="9719" width="0" style="1" hidden="1" customWidth="1"/>
    <col min="9720" max="9966" width="8.81640625" style="1"/>
    <col min="9967" max="9967" width="41.1796875" style="1" customWidth="1"/>
    <col min="9968" max="9968" width="5.453125" style="1" customWidth="1"/>
    <col min="9969" max="9971" width="9.1796875" style="1" customWidth="1"/>
    <col min="9972" max="9974" width="8.81640625" style="1"/>
    <col min="9975" max="9975" width="0" style="1" hidden="1" customWidth="1"/>
    <col min="9976" max="10222" width="8.81640625" style="1"/>
    <col min="10223" max="10223" width="41.1796875" style="1" customWidth="1"/>
    <col min="10224" max="10224" width="5.453125" style="1" customWidth="1"/>
    <col min="10225" max="10227" width="9.1796875" style="1" customWidth="1"/>
    <col min="10228" max="10230" width="8.81640625" style="1"/>
    <col min="10231" max="10231" width="0" style="1" hidden="1" customWidth="1"/>
    <col min="10232" max="10478" width="8.81640625" style="1"/>
    <col min="10479" max="10479" width="41.1796875" style="1" customWidth="1"/>
    <col min="10480" max="10480" width="5.453125" style="1" customWidth="1"/>
    <col min="10481" max="10483" width="9.1796875" style="1" customWidth="1"/>
    <col min="10484" max="10486" width="8.81640625" style="1"/>
    <col min="10487" max="10487" width="0" style="1" hidden="1" customWidth="1"/>
    <col min="10488" max="10734" width="8.81640625" style="1"/>
    <col min="10735" max="10735" width="41.1796875" style="1" customWidth="1"/>
    <col min="10736" max="10736" width="5.453125" style="1" customWidth="1"/>
    <col min="10737" max="10739" width="9.1796875" style="1" customWidth="1"/>
    <col min="10740" max="10742" width="8.81640625" style="1"/>
    <col min="10743" max="10743" width="0" style="1" hidden="1" customWidth="1"/>
    <col min="10744" max="10990" width="8.81640625" style="1"/>
    <col min="10991" max="10991" width="41.1796875" style="1" customWidth="1"/>
    <col min="10992" max="10992" width="5.453125" style="1" customWidth="1"/>
    <col min="10993" max="10995" width="9.1796875" style="1" customWidth="1"/>
    <col min="10996" max="10998" width="8.81640625" style="1"/>
    <col min="10999" max="10999" width="0" style="1" hidden="1" customWidth="1"/>
    <col min="11000" max="11246" width="8.81640625" style="1"/>
    <col min="11247" max="11247" width="41.1796875" style="1" customWidth="1"/>
    <col min="11248" max="11248" width="5.453125" style="1" customWidth="1"/>
    <col min="11249" max="11251" width="9.1796875" style="1" customWidth="1"/>
    <col min="11252" max="11254" width="8.81640625" style="1"/>
    <col min="11255" max="11255" width="0" style="1" hidden="1" customWidth="1"/>
    <col min="11256" max="11502" width="8.81640625" style="1"/>
    <col min="11503" max="11503" width="41.1796875" style="1" customWidth="1"/>
    <col min="11504" max="11504" width="5.453125" style="1" customWidth="1"/>
    <col min="11505" max="11507" width="9.1796875" style="1" customWidth="1"/>
    <col min="11508" max="11510" width="8.81640625" style="1"/>
    <col min="11511" max="11511" width="0" style="1" hidden="1" customWidth="1"/>
    <col min="11512" max="11758" width="8.81640625" style="1"/>
    <col min="11759" max="11759" width="41.1796875" style="1" customWidth="1"/>
    <col min="11760" max="11760" width="5.453125" style="1" customWidth="1"/>
    <col min="11761" max="11763" width="9.1796875" style="1" customWidth="1"/>
    <col min="11764" max="11766" width="8.81640625" style="1"/>
    <col min="11767" max="11767" width="0" style="1" hidden="1" customWidth="1"/>
    <col min="11768" max="12014" width="8.81640625" style="1"/>
    <col min="12015" max="12015" width="41.1796875" style="1" customWidth="1"/>
    <col min="12016" max="12016" width="5.453125" style="1" customWidth="1"/>
    <col min="12017" max="12019" width="9.1796875" style="1" customWidth="1"/>
    <col min="12020" max="12022" width="8.81640625" style="1"/>
    <col min="12023" max="12023" width="0" style="1" hidden="1" customWidth="1"/>
    <col min="12024" max="12270" width="8.81640625" style="1"/>
    <col min="12271" max="12271" width="41.1796875" style="1" customWidth="1"/>
    <col min="12272" max="12272" width="5.453125" style="1" customWidth="1"/>
    <col min="12273" max="12275" width="9.1796875" style="1" customWidth="1"/>
    <col min="12276" max="12278" width="8.81640625" style="1"/>
    <col min="12279" max="12279" width="0" style="1" hidden="1" customWidth="1"/>
    <col min="12280" max="12526" width="8.81640625" style="1"/>
    <col min="12527" max="12527" width="41.1796875" style="1" customWidth="1"/>
    <col min="12528" max="12528" width="5.453125" style="1" customWidth="1"/>
    <col min="12529" max="12531" width="9.1796875" style="1" customWidth="1"/>
    <col min="12532" max="12534" width="8.81640625" style="1"/>
    <col min="12535" max="12535" width="0" style="1" hidden="1" customWidth="1"/>
    <col min="12536" max="12782" width="8.81640625" style="1"/>
    <col min="12783" max="12783" width="41.1796875" style="1" customWidth="1"/>
    <col min="12784" max="12784" width="5.453125" style="1" customWidth="1"/>
    <col min="12785" max="12787" width="9.1796875" style="1" customWidth="1"/>
    <col min="12788" max="12790" width="8.81640625" style="1"/>
    <col min="12791" max="12791" width="0" style="1" hidden="1" customWidth="1"/>
    <col min="12792" max="13038" width="8.81640625" style="1"/>
    <col min="13039" max="13039" width="41.1796875" style="1" customWidth="1"/>
    <col min="13040" max="13040" width="5.453125" style="1" customWidth="1"/>
    <col min="13041" max="13043" width="9.1796875" style="1" customWidth="1"/>
    <col min="13044" max="13046" width="8.81640625" style="1"/>
    <col min="13047" max="13047" width="0" style="1" hidden="1" customWidth="1"/>
    <col min="13048" max="13294" width="8.81640625" style="1"/>
    <col min="13295" max="13295" width="41.1796875" style="1" customWidth="1"/>
    <col min="13296" max="13296" width="5.453125" style="1" customWidth="1"/>
    <col min="13297" max="13299" width="9.1796875" style="1" customWidth="1"/>
    <col min="13300" max="13302" width="8.81640625" style="1"/>
    <col min="13303" max="13303" width="0" style="1" hidden="1" customWidth="1"/>
    <col min="13304" max="13550" width="8.81640625" style="1"/>
    <col min="13551" max="13551" width="41.1796875" style="1" customWidth="1"/>
    <col min="13552" max="13552" width="5.453125" style="1" customWidth="1"/>
    <col min="13553" max="13555" width="9.1796875" style="1" customWidth="1"/>
    <col min="13556" max="13558" width="8.81640625" style="1"/>
    <col min="13559" max="13559" width="0" style="1" hidden="1" customWidth="1"/>
    <col min="13560" max="13806" width="8.81640625" style="1"/>
    <col min="13807" max="13807" width="41.1796875" style="1" customWidth="1"/>
    <col min="13808" max="13808" width="5.453125" style="1" customWidth="1"/>
    <col min="13809" max="13811" width="9.1796875" style="1" customWidth="1"/>
    <col min="13812" max="13814" width="8.81640625" style="1"/>
    <col min="13815" max="13815" width="0" style="1" hidden="1" customWidth="1"/>
    <col min="13816" max="14062" width="8.81640625" style="1"/>
    <col min="14063" max="14063" width="41.1796875" style="1" customWidth="1"/>
    <col min="14064" max="14064" width="5.453125" style="1" customWidth="1"/>
    <col min="14065" max="14067" width="9.1796875" style="1" customWidth="1"/>
    <col min="14068" max="14070" width="8.81640625" style="1"/>
    <col min="14071" max="14071" width="0" style="1" hidden="1" customWidth="1"/>
    <col min="14072" max="14318" width="8.81640625" style="1"/>
    <col min="14319" max="14319" width="41.1796875" style="1" customWidth="1"/>
    <col min="14320" max="14320" width="5.453125" style="1" customWidth="1"/>
    <col min="14321" max="14323" width="9.1796875" style="1" customWidth="1"/>
    <col min="14324" max="14326" width="8.81640625" style="1"/>
    <col min="14327" max="14327" width="0" style="1" hidden="1" customWidth="1"/>
    <col min="14328" max="14574" width="8.81640625" style="1"/>
    <col min="14575" max="14575" width="41.1796875" style="1" customWidth="1"/>
    <col min="14576" max="14576" width="5.453125" style="1" customWidth="1"/>
    <col min="14577" max="14579" width="9.1796875" style="1" customWidth="1"/>
    <col min="14580" max="14582" width="8.81640625" style="1"/>
    <col min="14583" max="14583" width="0" style="1" hidden="1" customWidth="1"/>
    <col min="14584" max="14830" width="8.81640625" style="1"/>
    <col min="14831" max="14831" width="41.1796875" style="1" customWidth="1"/>
    <col min="14832" max="14832" width="5.453125" style="1" customWidth="1"/>
    <col min="14833" max="14835" width="9.1796875" style="1" customWidth="1"/>
    <col min="14836" max="14838" width="8.81640625" style="1"/>
    <col min="14839" max="14839" width="0" style="1" hidden="1" customWidth="1"/>
    <col min="14840" max="15086" width="8.81640625" style="1"/>
    <col min="15087" max="15087" width="41.1796875" style="1" customWidth="1"/>
    <col min="15088" max="15088" width="5.453125" style="1" customWidth="1"/>
    <col min="15089" max="15091" width="9.1796875" style="1" customWidth="1"/>
    <col min="15092" max="15094" width="8.81640625" style="1"/>
    <col min="15095" max="15095" width="0" style="1" hidden="1" customWidth="1"/>
    <col min="15096" max="15342" width="8.81640625" style="1"/>
    <col min="15343" max="15343" width="41.1796875" style="1" customWidth="1"/>
    <col min="15344" max="15344" width="5.453125" style="1" customWidth="1"/>
    <col min="15345" max="15347" width="9.1796875" style="1" customWidth="1"/>
    <col min="15348" max="15350" width="8.81640625" style="1"/>
    <col min="15351" max="15351" width="0" style="1" hidden="1" customWidth="1"/>
    <col min="15352" max="15598" width="8.81640625" style="1"/>
    <col min="15599" max="15599" width="41.1796875" style="1" customWidth="1"/>
    <col min="15600" max="15600" width="5.453125" style="1" customWidth="1"/>
    <col min="15601" max="15603" width="9.1796875" style="1" customWidth="1"/>
    <col min="15604" max="15606" width="8.81640625" style="1"/>
    <col min="15607" max="15607" width="0" style="1" hidden="1" customWidth="1"/>
    <col min="15608" max="15854" width="8.81640625" style="1"/>
    <col min="15855" max="15855" width="41.1796875" style="1" customWidth="1"/>
    <col min="15856" max="15856" width="5.453125" style="1" customWidth="1"/>
    <col min="15857" max="15859" width="9.1796875" style="1" customWidth="1"/>
    <col min="15860" max="15862" width="8.81640625" style="1"/>
    <col min="15863" max="15863" width="0" style="1" hidden="1" customWidth="1"/>
    <col min="15864" max="16110" width="8.81640625" style="1"/>
    <col min="16111" max="16111" width="41.1796875" style="1" customWidth="1"/>
    <col min="16112" max="16112" width="5.453125" style="1" customWidth="1"/>
    <col min="16113" max="16115" width="9.1796875" style="1" customWidth="1"/>
    <col min="16116" max="16118" width="8.81640625" style="1"/>
    <col min="16119" max="16119" width="0" style="1" hidden="1" customWidth="1"/>
    <col min="16120" max="16384" width="8.81640625" style="1"/>
  </cols>
  <sheetData>
    <row r="1" spans="1:13" ht="13.75" customHeight="1" x14ac:dyDescent="0.25">
      <c r="A1" s="3"/>
      <c r="B1" s="4"/>
      <c r="C1" s="4"/>
      <c r="D1" s="4"/>
      <c r="J1" s="97"/>
      <c r="K1" s="97"/>
      <c r="L1" s="97"/>
    </row>
    <row r="2" spans="1:13" ht="13.75" customHeight="1" x14ac:dyDescent="0.25">
      <c r="A2" s="95"/>
      <c r="B2" s="92" t="s">
        <v>0</v>
      </c>
      <c r="C2" s="92" t="s">
        <v>1</v>
      </c>
      <c r="D2" s="92" t="s">
        <v>2</v>
      </c>
      <c r="E2" s="92" t="s">
        <v>3</v>
      </c>
      <c r="F2" s="92" t="s">
        <v>4</v>
      </c>
      <c r="G2" s="92" t="s">
        <v>5</v>
      </c>
      <c r="H2" s="92" t="s">
        <v>6</v>
      </c>
      <c r="I2" s="92" t="s">
        <v>7</v>
      </c>
      <c r="J2" s="92" t="s">
        <v>8</v>
      </c>
      <c r="K2" s="92" t="s">
        <v>9</v>
      </c>
      <c r="L2" s="92" t="s">
        <v>10</v>
      </c>
    </row>
    <row r="3" spans="1:13" ht="13.75" customHeight="1" x14ac:dyDescent="0.25">
      <c r="A3" s="9" t="s">
        <v>11</v>
      </c>
      <c r="B3" s="35">
        <v>49.5</v>
      </c>
      <c r="C3" s="35">
        <v>92.699999999999989</v>
      </c>
      <c r="D3" s="35">
        <v>282.39999999999998</v>
      </c>
      <c r="E3" s="35">
        <v>22.2</v>
      </c>
      <c r="F3" s="35">
        <v>32</v>
      </c>
      <c r="G3" s="35">
        <v>38.299999999999997</v>
      </c>
      <c r="H3" s="35">
        <f>+I3-E3-F3-G3</f>
        <v>67.800000000000026</v>
      </c>
      <c r="I3" s="76">
        <v>160.30000000000001</v>
      </c>
      <c r="J3" s="76">
        <v>54.1</v>
      </c>
      <c r="K3" s="76">
        <v>89.8</v>
      </c>
      <c r="L3" s="53">
        <v>23.9</v>
      </c>
      <c r="M3" s="96"/>
    </row>
    <row r="4" spans="1:13" s="2" customFormat="1" ht="13.75" customHeight="1" x14ac:dyDescent="0.25">
      <c r="A4" s="10" t="s">
        <v>12</v>
      </c>
      <c r="B4" s="35">
        <v>-14.399999999999999</v>
      </c>
      <c r="C4" s="35">
        <v>-35.400000000000006</v>
      </c>
      <c r="D4" s="35">
        <v>-90.7</v>
      </c>
      <c r="E4" s="35">
        <v>-7.4</v>
      </c>
      <c r="F4" s="35">
        <v>-10.299999999999999</v>
      </c>
      <c r="G4" s="35">
        <v>-16.100000000000001</v>
      </c>
      <c r="H4" s="35">
        <f t="shared" ref="H4:H24" si="0">+I4-E4-F4-G4</f>
        <v>-39.499999999999993</v>
      </c>
      <c r="I4" s="76">
        <v>-73.3</v>
      </c>
      <c r="J4" s="76">
        <v>-20.9</v>
      </c>
      <c r="K4" s="76">
        <v>-42.8</v>
      </c>
      <c r="L4" s="53">
        <f>8.3-23.9</f>
        <v>-15.599999999999998</v>
      </c>
      <c r="M4" s="96"/>
    </row>
    <row r="5" spans="1:13" s="2" customFormat="1" ht="13.75" customHeight="1" x14ac:dyDescent="0.25">
      <c r="A5" s="11" t="s">
        <v>13</v>
      </c>
      <c r="B5" s="36">
        <v>35.1</v>
      </c>
      <c r="C5" s="36">
        <v>57.299999999999983</v>
      </c>
      <c r="D5" s="36">
        <f t="shared" ref="D5" si="1">SUM(D3:D4)</f>
        <v>191.7</v>
      </c>
      <c r="E5" s="36">
        <f t="shared" ref="E5" si="2">SUM(E3:E4)</f>
        <v>14.799999999999999</v>
      </c>
      <c r="F5" s="36">
        <v>21.700000000000003</v>
      </c>
      <c r="G5" s="36">
        <v>22.199999999999996</v>
      </c>
      <c r="H5" s="36">
        <f t="shared" si="0"/>
        <v>28.300000000000018</v>
      </c>
      <c r="I5" s="77">
        <f t="shared" ref="I5" si="3">SUM(I3:I4)</f>
        <v>87.000000000000014</v>
      </c>
      <c r="J5" s="77">
        <f t="shared" ref="J5:K5" si="4">SUM(J3:J4)</f>
        <v>33.200000000000003</v>
      </c>
      <c r="K5" s="77">
        <f t="shared" si="4"/>
        <v>47</v>
      </c>
      <c r="L5" s="37">
        <f t="shared" ref="L5" si="5">SUM(L3:L4)</f>
        <v>8.3000000000000007</v>
      </c>
      <c r="M5" s="96"/>
    </row>
    <row r="6" spans="1:13" ht="13.75" customHeight="1" x14ac:dyDescent="0.25">
      <c r="A6" s="12"/>
      <c r="B6" s="54"/>
      <c r="C6" s="54"/>
      <c r="D6" s="54"/>
      <c r="E6" s="54"/>
      <c r="F6" s="54"/>
      <c r="G6" s="54"/>
      <c r="H6" s="54"/>
      <c r="I6" s="78"/>
      <c r="J6" s="78"/>
      <c r="K6" s="78"/>
      <c r="L6" s="55"/>
      <c r="M6" s="96"/>
    </row>
    <row r="7" spans="1:13" ht="13.75" customHeight="1" x14ac:dyDescent="0.25">
      <c r="A7" s="10" t="s">
        <v>14</v>
      </c>
      <c r="B7" s="35">
        <v>-13.5</v>
      </c>
      <c r="C7" s="35">
        <v>-21.199999999999996</v>
      </c>
      <c r="D7" s="35">
        <v>-74.099999999999994</v>
      </c>
      <c r="E7" s="35">
        <v>-14.2</v>
      </c>
      <c r="F7" s="35">
        <v>-17.700000000000003</v>
      </c>
      <c r="G7" s="35">
        <v>-17.599999999999994</v>
      </c>
      <c r="H7" s="35">
        <f t="shared" si="0"/>
        <v>-20.799999999999997</v>
      </c>
      <c r="I7" s="76">
        <v>-70.3</v>
      </c>
      <c r="J7" s="76">
        <v>-15.7</v>
      </c>
      <c r="K7" s="76">
        <v>-18.600000000000001</v>
      </c>
      <c r="L7" s="53">
        <v>-7.2</v>
      </c>
      <c r="M7" s="96"/>
    </row>
    <row r="8" spans="1:13" ht="13.75" customHeight="1" x14ac:dyDescent="0.25">
      <c r="A8" s="10" t="s">
        <v>15</v>
      </c>
      <c r="B8" s="35">
        <v>-0.2</v>
      </c>
      <c r="C8" s="35">
        <v>-9.9999999999999978E-2</v>
      </c>
      <c r="D8" s="35">
        <v>-0.6</v>
      </c>
      <c r="E8" s="35">
        <v>-0.2</v>
      </c>
      <c r="F8" s="35">
        <v>-9.9999999999999978E-2</v>
      </c>
      <c r="G8" s="35">
        <v>-0.2</v>
      </c>
      <c r="H8" s="35">
        <f t="shared" si="0"/>
        <v>-9.9999999999999978E-2</v>
      </c>
      <c r="I8" s="76">
        <v>-0.6</v>
      </c>
      <c r="J8" s="76">
        <v>-0.1</v>
      </c>
      <c r="K8" s="76">
        <v>-0.2</v>
      </c>
      <c r="L8" s="53">
        <v>-0.2</v>
      </c>
      <c r="M8" s="96"/>
    </row>
    <row r="9" spans="1:13" ht="13.75" customHeight="1" x14ac:dyDescent="0.25">
      <c r="A9" s="10" t="s">
        <v>16</v>
      </c>
      <c r="B9" s="13">
        <v>0</v>
      </c>
      <c r="C9" s="13">
        <v>0</v>
      </c>
      <c r="D9" s="13">
        <v>0</v>
      </c>
      <c r="E9" s="13">
        <v>-10.7</v>
      </c>
      <c r="F9" s="13">
        <v>0</v>
      </c>
      <c r="G9" s="13">
        <v>0</v>
      </c>
      <c r="H9" s="13">
        <f t="shared" si="0"/>
        <v>-2.5</v>
      </c>
      <c r="I9" s="13">
        <v>-13.2</v>
      </c>
      <c r="J9" s="13">
        <v>0</v>
      </c>
      <c r="K9" s="13">
        <v>0</v>
      </c>
      <c r="L9" s="53">
        <v>0</v>
      </c>
      <c r="M9" s="96"/>
    </row>
    <row r="10" spans="1:13" ht="13.75" customHeight="1" x14ac:dyDescent="0.25">
      <c r="A10" s="10" t="s">
        <v>17</v>
      </c>
      <c r="B10" s="13">
        <v>0</v>
      </c>
      <c r="C10" s="13">
        <v>0</v>
      </c>
      <c r="D10" s="13">
        <v>0.3</v>
      </c>
      <c r="E10" s="13">
        <v>-1.2</v>
      </c>
      <c r="F10" s="13">
        <v>0</v>
      </c>
      <c r="G10" s="13">
        <v>0</v>
      </c>
      <c r="H10" s="13">
        <f t="shared" si="0"/>
        <v>0</v>
      </c>
      <c r="I10" s="13">
        <v>-1.2</v>
      </c>
      <c r="J10" s="13">
        <v>0</v>
      </c>
      <c r="K10" s="13">
        <v>0</v>
      </c>
      <c r="L10" s="53">
        <v>0</v>
      </c>
      <c r="M10" s="96"/>
    </row>
    <row r="11" spans="1:13" ht="13.75" customHeight="1" x14ac:dyDescent="0.25">
      <c r="A11" s="11" t="s">
        <v>18</v>
      </c>
      <c r="B11" s="36">
        <v>21.400000000000002</v>
      </c>
      <c r="C11" s="36">
        <v>35.999999999999986</v>
      </c>
      <c r="D11" s="36">
        <f>SUM(D5:D10)</f>
        <v>117.3</v>
      </c>
      <c r="E11" s="36">
        <f>SUM(E5:E10)</f>
        <v>-11.499999999999998</v>
      </c>
      <c r="F11" s="36">
        <v>3.9</v>
      </c>
      <c r="G11" s="36">
        <v>4.4000000000000012</v>
      </c>
      <c r="H11" s="36">
        <f t="shared" si="0"/>
        <v>4.9000000000000137</v>
      </c>
      <c r="I11" s="77">
        <f t="shared" ref="I11" si="6">SUM(I5:I10)</f>
        <v>1.7000000000000164</v>
      </c>
      <c r="J11" s="77">
        <f t="shared" ref="J11:K11" si="7">SUM(J5:J10)</f>
        <v>17.400000000000002</v>
      </c>
      <c r="K11" s="77">
        <f t="shared" si="7"/>
        <v>28.2</v>
      </c>
      <c r="L11" s="37">
        <f t="shared" ref="L11" si="8">SUM(L5:L10)</f>
        <v>0.90000000000000058</v>
      </c>
      <c r="M11" s="96"/>
    </row>
    <row r="12" spans="1:13" ht="13.75" customHeight="1" x14ac:dyDescent="0.25">
      <c r="A12" s="14"/>
      <c r="B12" s="56"/>
      <c r="C12" s="56"/>
      <c r="D12" s="56"/>
      <c r="E12" s="56"/>
      <c r="F12" s="56"/>
      <c r="G12" s="56"/>
      <c r="H12" s="56"/>
      <c r="I12" s="79"/>
      <c r="J12" s="79"/>
      <c r="K12" s="79"/>
      <c r="L12" s="57"/>
      <c r="M12" s="96"/>
    </row>
    <row r="13" spans="1:13" ht="13.75" customHeight="1" x14ac:dyDescent="0.25">
      <c r="A13" s="10" t="s">
        <v>19</v>
      </c>
      <c r="B13" s="35">
        <v>0.60000000000000009</v>
      </c>
      <c r="C13" s="35">
        <v>0.39999999999999991</v>
      </c>
      <c r="D13" s="35">
        <v>2</v>
      </c>
      <c r="E13" s="35">
        <v>0.4</v>
      </c>
      <c r="F13" s="35">
        <v>0.19999999999999996</v>
      </c>
      <c r="G13" s="35">
        <v>9.9999999999999978E-2</v>
      </c>
      <c r="H13" s="35">
        <f t="shared" si="0"/>
        <v>0.20000000000000007</v>
      </c>
      <c r="I13" s="76">
        <v>0.9</v>
      </c>
      <c r="J13" s="76">
        <v>0.2</v>
      </c>
      <c r="K13" s="76">
        <v>0.2</v>
      </c>
      <c r="L13" s="53">
        <v>0.2</v>
      </c>
      <c r="M13" s="96"/>
    </row>
    <row r="14" spans="1:13" ht="13.75" customHeight="1" x14ac:dyDescent="0.25">
      <c r="A14" s="10" t="s">
        <v>20</v>
      </c>
      <c r="B14" s="35">
        <v>-0.2</v>
      </c>
      <c r="C14" s="35">
        <v>-0.29999999999999993</v>
      </c>
      <c r="D14" s="35">
        <v>-0.7</v>
      </c>
      <c r="E14" s="13">
        <v>0</v>
      </c>
      <c r="F14" s="13">
        <v>0</v>
      </c>
      <c r="G14" s="13">
        <v>0</v>
      </c>
      <c r="H14" s="13">
        <f t="shared" si="0"/>
        <v>0</v>
      </c>
      <c r="I14" s="13">
        <v>0</v>
      </c>
      <c r="J14" s="13">
        <v>0</v>
      </c>
      <c r="K14" s="13">
        <v>0</v>
      </c>
      <c r="L14" s="53">
        <v>0</v>
      </c>
      <c r="M14" s="96"/>
    </row>
    <row r="15" spans="1:13" ht="13.75" customHeight="1" x14ac:dyDescent="0.25">
      <c r="A15" s="10" t="s">
        <v>21</v>
      </c>
      <c r="B15" s="35">
        <v>-0.29999999999999982</v>
      </c>
      <c r="C15" s="35">
        <v>-1.6000000000000005</v>
      </c>
      <c r="D15" s="35">
        <f>2.1-9.4</f>
        <v>-7.3000000000000007</v>
      </c>
      <c r="E15" s="35">
        <v>-5.9</v>
      </c>
      <c r="F15" s="35">
        <v>-3.7999999999999989</v>
      </c>
      <c r="G15" s="35">
        <v>-2.9000000000000004</v>
      </c>
      <c r="H15" s="35">
        <f t="shared" si="0"/>
        <v>-2.2000000000000011</v>
      </c>
      <c r="I15" s="76">
        <v>-14.8</v>
      </c>
      <c r="J15" s="76">
        <v>0.1</v>
      </c>
      <c r="K15" s="76">
        <v>-3.9</v>
      </c>
      <c r="L15" s="53">
        <v>-3</v>
      </c>
      <c r="M15" s="96"/>
    </row>
    <row r="16" spans="1:13" ht="13.75" customHeight="1" x14ac:dyDescent="0.25">
      <c r="A16" s="11" t="s">
        <v>22</v>
      </c>
      <c r="B16" s="58">
        <v>0.10000000000000026</v>
      </c>
      <c r="C16" s="58">
        <v>-1.5000000000000004</v>
      </c>
      <c r="D16" s="58">
        <f t="shared" ref="D16:E16" si="9">SUM(D13:D15)</f>
        <v>-6.0000000000000009</v>
      </c>
      <c r="E16" s="58">
        <f t="shared" si="9"/>
        <v>-5.5</v>
      </c>
      <c r="F16" s="58">
        <v>-3.5999999999999988</v>
      </c>
      <c r="G16" s="58">
        <v>-2.8000000000000003</v>
      </c>
      <c r="H16" s="58">
        <f t="shared" si="0"/>
        <v>-2.0000000000000013</v>
      </c>
      <c r="I16" s="80">
        <f t="shared" ref="I16" si="10">SUM(I13:I15)</f>
        <v>-13.9</v>
      </c>
      <c r="J16" s="80">
        <f t="shared" ref="J16:K16" si="11">SUM(J13:J15)</f>
        <v>0.30000000000000004</v>
      </c>
      <c r="K16" s="80">
        <f t="shared" si="11"/>
        <v>-3.6999999999999997</v>
      </c>
      <c r="L16" s="59">
        <f t="shared" ref="L16" si="12">SUM(L13:L15)</f>
        <v>-2.8</v>
      </c>
      <c r="M16" s="96"/>
    </row>
    <row r="17" spans="1:13" ht="13.75" customHeight="1" x14ac:dyDescent="0.25">
      <c r="A17" s="16"/>
      <c r="B17" s="60"/>
      <c r="C17" s="60"/>
      <c r="D17" s="60"/>
      <c r="E17" s="60"/>
      <c r="F17" s="60"/>
      <c r="G17" s="60"/>
      <c r="H17" s="60"/>
      <c r="I17" s="81"/>
      <c r="J17" s="81"/>
      <c r="K17" s="81"/>
      <c r="L17" s="61"/>
      <c r="M17" s="96"/>
    </row>
    <row r="18" spans="1:13" ht="13.75" customHeight="1" x14ac:dyDescent="0.25">
      <c r="A18" s="11" t="s">
        <v>23</v>
      </c>
      <c r="B18" s="58">
        <v>21.500000000000004</v>
      </c>
      <c r="C18" s="58">
        <v>34.499999999999986</v>
      </c>
      <c r="D18" s="58">
        <f t="shared" ref="D18:E18" si="13">+D11+D16</f>
        <v>111.3</v>
      </c>
      <c r="E18" s="58">
        <f t="shared" si="13"/>
        <v>-17</v>
      </c>
      <c r="F18" s="58">
        <v>0.30000000000000115</v>
      </c>
      <c r="G18" s="58">
        <v>1.600000000000001</v>
      </c>
      <c r="H18" s="58">
        <f t="shared" si="0"/>
        <v>2.900000000000015</v>
      </c>
      <c r="I18" s="80">
        <f t="shared" ref="I18" si="14">+I11+I16</f>
        <v>-12.199999999999983</v>
      </c>
      <c r="J18" s="80">
        <f t="shared" ref="J18:K18" si="15">+J11+J16</f>
        <v>17.700000000000003</v>
      </c>
      <c r="K18" s="80">
        <f t="shared" si="15"/>
        <v>24.5</v>
      </c>
      <c r="L18" s="59">
        <f t="shared" ref="L18" si="16">+L11+L16</f>
        <v>-1.8999999999999992</v>
      </c>
      <c r="M18" s="96"/>
    </row>
    <row r="19" spans="1:13" ht="13.75" customHeight="1" x14ac:dyDescent="0.25">
      <c r="A19" s="17"/>
      <c r="B19" s="54"/>
      <c r="C19" s="54"/>
      <c r="D19" s="54"/>
      <c r="E19" s="54"/>
      <c r="F19" s="54"/>
      <c r="G19" s="54"/>
      <c r="H19" s="54"/>
      <c r="I19" s="78"/>
      <c r="J19" s="78"/>
      <c r="K19" s="78"/>
      <c r="L19" s="55"/>
      <c r="M19" s="96"/>
    </row>
    <row r="20" spans="1:13" ht="13.75" customHeight="1" x14ac:dyDescent="0.25">
      <c r="A20" s="10" t="s">
        <v>24</v>
      </c>
      <c r="B20" s="35">
        <v>-11.5</v>
      </c>
      <c r="C20" s="35">
        <v>-8.2999999999999972</v>
      </c>
      <c r="D20" s="35">
        <v>-38.799999999999997</v>
      </c>
      <c r="E20" s="35">
        <v>-6.6</v>
      </c>
      <c r="F20" s="35">
        <v>-5.9</v>
      </c>
      <c r="G20" s="35">
        <v>-8.3999999999999986</v>
      </c>
      <c r="H20" s="35">
        <f t="shared" si="0"/>
        <v>-8</v>
      </c>
      <c r="I20" s="76">
        <v>-28.9</v>
      </c>
      <c r="J20" s="76">
        <v>-9.6999999999999993</v>
      </c>
      <c r="K20" s="76">
        <v>-9</v>
      </c>
      <c r="L20" s="53">
        <v>-8.4</v>
      </c>
      <c r="M20" s="96"/>
    </row>
    <row r="21" spans="1:13" ht="13.75" customHeight="1" x14ac:dyDescent="0.25">
      <c r="A21" s="11" t="s">
        <v>25</v>
      </c>
      <c r="B21" s="36">
        <v>10.000000000000004</v>
      </c>
      <c r="C21" s="36">
        <v>26.199999999999989</v>
      </c>
      <c r="D21" s="36">
        <f t="shared" ref="D21:E21" si="17">+D18+D20</f>
        <v>72.5</v>
      </c>
      <c r="E21" s="36">
        <f t="shared" si="17"/>
        <v>-23.6</v>
      </c>
      <c r="F21" s="36">
        <v>-5.6</v>
      </c>
      <c r="G21" s="36">
        <v>-6.7999999999999972</v>
      </c>
      <c r="H21" s="36">
        <f t="shared" si="0"/>
        <v>-5.0999999999999819</v>
      </c>
      <c r="I21" s="77">
        <f t="shared" ref="I21" si="18">+I18+I20</f>
        <v>-41.09999999999998</v>
      </c>
      <c r="J21" s="77">
        <f t="shared" ref="J21:K21" si="19">+J18+J20</f>
        <v>8.0000000000000036</v>
      </c>
      <c r="K21" s="77">
        <f t="shared" si="19"/>
        <v>15.5</v>
      </c>
      <c r="L21" s="37">
        <f t="shared" ref="L21" si="20">+L18+L20</f>
        <v>-10.299999999999999</v>
      </c>
      <c r="M21" s="96"/>
    </row>
    <row r="22" spans="1:13" ht="13.75" customHeight="1" x14ac:dyDescent="0.25">
      <c r="A22" s="17"/>
      <c r="B22" s="62"/>
      <c r="C22" s="62"/>
      <c r="D22" s="62"/>
      <c r="E22" s="62"/>
      <c r="F22" s="62"/>
      <c r="G22" s="62"/>
      <c r="H22" s="62"/>
      <c r="I22" s="82"/>
      <c r="J22" s="82"/>
      <c r="K22" s="82"/>
      <c r="L22" s="63"/>
      <c r="M22" s="96"/>
    </row>
    <row r="23" spans="1:13" ht="13.75" customHeight="1" x14ac:dyDescent="0.25">
      <c r="A23" s="10" t="s">
        <v>26</v>
      </c>
      <c r="B23" s="35">
        <v>7.2000000000000028</v>
      </c>
      <c r="C23" s="35">
        <v>26.200000000000031</v>
      </c>
      <c r="D23" s="35">
        <f>+D21-D24</f>
        <v>58</v>
      </c>
      <c r="E23" s="35">
        <f>+E21-E24</f>
        <v>-23.6</v>
      </c>
      <c r="F23" s="35">
        <v>-5.6</v>
      </c>
      <c r="G23" s="35">
        <v>-6.7999999999999972</v>
      </c>
      <c r="H23" s="35">
        <f t="shared" si="0"/>
        <v>-5.0999999999999819</v>
      </c>
      <c r="I23" s="13">
        <f t="shared" ref="I23" si="21">+I21-I24</f>
        <v>-41.09999999999998</v>
      </c>
      <c r="J23" s="13">
        <f t="shared" ref="J23:K23" si="22">+J21-J24</f>
        <v>8.0000000000000036</v>
      </c>
      <c r="K23" s="13">
        <f t="shared" si="22"/>
        <v>15.5</v>
      </c>
      <c r="L23" s="43">
        <f t="shared" ref="L23" si="23">+L21-L24</f>
        <v>-10.299999999999999</v>
      </c>
      <c r="M23" s="96"/>
    </row>
    <row r="24" spans="1:13" ht="13.75" customHeight="1" x14ac:dyDescent="0.25">
      <c r="A24" s="10" t="s">
        <v>27</v>
      </c>
      <c r="B24" s="13">
        <v>2.8000000000000007</v>
      </c>
      <c r="C24" s="13">
        <v>0</v>
      </c>
      <c r="D24" s="13">
        <v>14.5</v>
      </c>
      <c r="E24" s="13">
        <v>0</v>
      </c>
      <c r="F24" s="13">
        <v>0</v>
      </c>
      <c r="G24" s="13">
        <v>0</v>
      </c>
      <c r="H24" s="13">
        <f t="shared" si="0"/>
        <v>0</v>
      </c>
      <c r="I24" s="13">
        <v>0</v>
      </c>
      <c r="J24" s="13">
        <v>0</v>
      </c>
      <c r="K24" s="13">
        <v>0</v>
      </c>
      <c r="L24" s="43">
        <v>0</v>
      </c>
      <c r="M24" s="96"/>
    </row>
    <row r="25" spans="1:13" ht="13.75" customHeight="1" x14ac:dyDescent="0.2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44"/>
      <c r="M25" s="96"/>
    </row>
    <row r="26" spans="1:13" ht="13.75" customHeight="1" x14ac:dyDescent="0.25">
      <c r="A26" s="10" t="s">
        <v>28</v>
      </c>
      <c r="B26" s="38">
        <f>+B23/187400*1000</f>
        <v>3.8420490928495213E-2</v>
      </c>
      <c r="C26" s="38">
        <f>+C23/187400*1000</f>
        <v>0.13980789754535769</v>
      </c>
      <c r="D26" s="38">
        <f>+D23/187400*1000</f>
        <v>0.3094983991462113</v>
      </c>
      <c r="E26" s="38">
        <f>+E23/208767.5*1000</f>
        <v>-0.11304441543822674</v>
      </c>
      <c r="F26" s="38">
        <f>+F23/234304.3*1000</f>
        <v>-2.390054301180132E-2</v>
      </c>
      <c r="G26" s="38">
        <f>+G23/234304.3*1000</f>
        <v>-2.9022087942901592E-2</v>
      </c>
      <c r="H26" s="38">
        <f>+H23/234304.3*1000</f>
        <v>-2.1766565957176125E-2</v>
      </c>
      <c r="I26" s="38">
        <f>+I23/228024.8*1000</f>
        <v>-0.1802435524556977</v>
      </c>
      <c r="J26" s="38">
        <f>+J21*1000000/252466633</f>
        <v>3.1687355691078604E-2</v>
      </c>
      <c r="K26" s="38">
        <f>+K21*1000000/257994300</f>
        <v>6.0078846703202356E-2</v>
      </c>
      <c r="L26" s="99">
        <f>+L21*1000000/257994300</f>
        <v>-3.992336264793446E-2</v>
      </c>
      <c r="M26" s="96"/>
    </row>
    <row r="27" spans="1:13" ht="13.75" customHeight="1" x14ac:dyDescent="0.25">
      <c r="A27" s="10" t="s">
        <v>29</v>
      </c>
      <c r="B27" s="38">
        <f t="shared" ref="B27:C27" si="24">+B26</f>
        <v>3.8420490928495213E-2</v>
      </c>
      <c r="C27" s="38">
        <f t="shared" si="24"/>
        <v>0.13980789754535769</v>
      </c>
      <c r="D27" s="38">
        <f>+D26</f>
        <v>0.3094983991462113</v>
      </c>
      <c r="E27" s="38">
        <f>+E26</f>
        <v>-0.11304441543822674</v>
      </c>
      <c r="F27" s="38">
        <f t="shared" ref="F27:H27" si="25">+F26</f>
        <v>-2.390054301180132E-2</v>
      </c>
      <c r="G27" s="38">
        <f t="shared" si="25"/>
        <v>-2.9022087942901592E-2</v>
      </c>
      <c r="H27" s="38">
        <f t="shared" si="25"/>
        <v>-2.1766565957176125E-2</v>
      </c>
      <c r="I27" s="38">
        <f t="shared" ref="I27" si="26">+I26</f>
        <v>-0.1802435524556977</v>
      </c>
      <c r="J27" s="38">
        <f t="shared" ref="J27:K27" si="27">+J26</f>
        <v>3.1687355691078604E-2</v>
      </c>
      <c r="K27" s="38">
        <f t="shared" si="27"/>
        <v>6.0078846703202356E-2</v>
      </c>
      <c r="L27" s="99">
        <f>+L21*1000000/256802459</f>
        <v>-4.0108650205720957E-2</v>
      </c>
      <c r="M27" s="96"/>
    </row>
    <row r="28" spans="1:13" ht="12.75" customHeight="1" x14ac:dyDescent="0.25">
      <c r="A28" s="4"/>
      <c r="B28" s="4"/>
      <c r="C28" s="4"/>
      <c r="D28" s="4"/>
      <c r="I28" s="40"/>
      <c r="J28" s="40"/>
      <c r="K28" s="40"/>
      <c r="L28" s="41"/>
    </row>
    <row r="29" spans="1:13" ht="43" customHeight="1" x14ac:dyDescent="0.25">
      <c r="A29" s="100" t="s">
        <v>30</v>
      </c>
      <c r="B29" s="100"/>
      <c r="C29" s="100"/>
      <c r="D29" s="100"/>
      <c r="E29" s="100"/>
      <c r="F29" s="52"/>
      <c r="I29" s="40"/>
      <c r="J29" s="40"/>
      <c r="K29" s="40"/>
      <c r="L29" s="40"/>
    </row>
    <row r="30" spans="1:13" ht="12.75" customHeight="1" x14ac:dyDescent="0.25">
      <c r="A30" s="39"/>
      <c r="B30" s="39"/>
      <c r="C30" s="39"/>
      <c r="D30" s="39"/>
      <c r="E30" s="39"/>
      <c r="F30" s="39"/>
    </row>
    <row r="31" spans="1:13" ht="12.75" customHeight="1" x14ac:dyDescent="0.25">
      <c r="A31" s="5"/>
      <c r="B31" s="90"/>
      <c r="C31" s="7"/>
    </row>
    <row r="32" spans="1:13" ht="12.75" customHeight="1" x14ac:dyDescent="0.25">
      <c r="A32" s="5"/>
      <c r="B32" s="7"/>
      <c r="C32" s="7"/>
      <c r="D32" s="7"/>
    </row>
    <row r="33" spans="1:4" ht="12.75" customHeight="1" x14ac:dyDescent="0.25">
      <c r="A33" s="5"/>
      <c r="B33" s="7"/>
      <c r="C33" s="7"/>
      <c r="D33" s="7"/>
    </row>
    <row r="34" spans="1:4" ht="12.75" customHeight="1" x14ac:dyDescent="0.25">
      <c r="A34" s="4"/>
      <c r="B34" s="8"/>
      <c r="C34" s="8"/>
      <c r="D34" s="8"/>
    </row>
    <row r="35" spans="1:4" ht="12.75" customHeight="1" x14ac:dyDescent="0.25">
      <c r="A35" s="4"/>
      <c r="B35" s="4"/>
      <c r="C35" s="4"/>
      <c r="D35" s="4"/>
    </row>
    <row r="36" spans="1:4" ht="12" x14ac:dyDescent="0.25">
      <c r="A36" s="4"/>
      <c r="B36" s="4"/>
      <c r="C36" s="4"/>
      <c r="D36" s="4"/>
    </row>
    <row r="37" spans="1:4" ht="12" x14ac:dyDescent="0.25">
      <c r="A37" s="4"/>
      <c r="B37" s="4"/>
      <c r="C37" s="4"/>
      <c r="D37" s="4"/>
    </row>
    <row r="38" spans="1:4" ht="12" x14ac:dyDescent="0.25">
      <c r="A38" s="4"/>
      <c r="B38" s="4"/>
      <c r="C38" s="4"/>
      <c r="D38" s="4"/>
    </row>
    <row r="39" spans="1:4" ht="12" x14ac:dyDescent="0.25">
      <c r="A39" s="4"/>
      <c r="B39" s="4"/>
      <c r="C39" s="4"/>
      <c r="D39" s="4"/>
    </row>
    <row r="40" spans="1:4" ht="12" x14ac:dyDescent="0.25">
      <c r="A40" s="4"/>
      <c r="B40" s="4"/>
      <c r="C40" s="4"/>
      <c r="D40" s="4"/>
    </row>
    <row r="41" spans="1:4" ht="12" x14ac:dyDescent="0.25">
      <c r="A41" s="4"/>
      <c r="B41" s="4"/>
      <c r="C41" s="4"/>
      <c r="D41" s="4"/>
    </row>
    <row r="42" spans="1:4" ht="12" x14ac:dyDescent="0.25">
      <c r="A42" s="4"/>
      <c r="B42" s="4"/>
      <c r="C42" s="4"/>
      <c r="D42" s="4"/>
    </row>
    <row r="43" spans="1:4" ht="12" x14ac:dyDescent="0.25">
      <c r="A43" s="4"/>
      <c r="B43" s="4"/>
      <c r="C43" s="4"/>
      <c r="D43" s="4"/>
    </row>
    <row r="44" spans="1:4" ht="12" x14ac:dyDescent="0.25">
      <c r="A44" s="4"/>
      <c r="B44" s="4"/>
      <c r="C44" s="4"/>
      <c r="D44" s="4"/>
    </row>
    <row r="45" spans="1:4" ht="12" x14ac:dyDescent="0.25">
      <c r="A45" s="4"/>
      <c r="B45" s="4"/>
      <c r="C45" s="4"/>
      <c r="D45" s="4"/>
    </row>
    <row r="46" spans="1:4" x14ac:dyDescent="0.25">
      <c r="A46" s="6"/>
      <c r="B46" s="6"/>
      <c r="C46" s="6"/>
      <c r="D46" s="6"/>
    </row>
  </sheetData>
  <mergeCells count="1">
    <mergeCell ref="A29:E29"/>
  </mergeCells>
  <phoneticPr fontId="9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38"/>
  <sheetViews>
    <sheetView showGridLines="0" zoomScaleNormal="100" workbookViewId="0">
      <selection activeCell="J12" sqref="J12"/>
    </sheetView>
  </sheetViews>
  <sheetFormatPr defaultColWidth="8.81640625" defaultRowHeight="13.75" customHeight="1" x14ac:dyDescent="0.25"/>
  <cols>
    <col min="1" max="1" width="41.26953125" style="20" customWidth="1"/>
    <col min="2" max="9" width="10.81640625" style="20" customWidth="1"/>
    <col min="10" max="10" width="10.54296875" style="20" customWidth="1"/>
    <col min="11" max="221" width="8.81640625" style="20"/>
    <col min="222" max="222" width="42" style="20" customWidth="1"/>
    <col min="223" max="223" width="6.453125" style="20" customWidth="1"/>
    <col min="224" max="226" width="10.26953125" style="20" customWidth="1"/>
    <col min="227" max="227" width="0" style="20" hidden="1" customWidth="1"/>
    <col min="228" max="228" width="10.26953125" style="20" customWidth="1"/>
    <col min="229" max="477" width="8.81640625" style="20"/>
    <col min="478" max="478" width="42" style="20" customWidth="1"/>
    <col min="479" max="479" width="6.453125" style="20" customWidth="1"/>
    <col min="480" max="482" width="10.26953125" style="20" customWidth="1"/>
    <col min="483" max="483" width="0" style="20" hidden="1" customWidth="1"/>
    <col min="484" max="484" width="10.26953125" style="20" customWidth="1"/>
    <col min="485" max="733" width="8.81640625" style="20"/>
    <col min="734" max="734" width="42" style="20" customWidth="1"/>
    <col min="735" max="735" width="6.453125" style="20" customWidth="1"/>
    <col min="736" max="738" width="10.26953125" style="20" customWidth="1"/>
    <col min="739" max="739" width="0" style="20" hidden="1" customWidth="1"/>
    <col min="740" max="740" width="10.26953125" style="20" customWidth="1"/>
    <col min="741" max="989" width="8.81640625" style="20"/>
    <col min="990" max="990" width="42" style="20" customWidth="1"/>
    <col min="991" max="991" width="6.453125" style="20" customWidth="1"/>
    <col min="992" max="994" width="10.26953125" style="20" customWidth="1"/>
    <col min="995" max="995" width="0" style="20" hidden="1" customWidth="1"/>
    <col min="996" max="996" width="10.26953125" style="20" customWidth="1"/>
    <col min="997" max="1245" width="8.81640625" style="20"/>
    <col min="1246" max="1246" width="42" style="20" customWidth="1"/>
    <col min="1247" max="1247" width="6.453125" style="20" customWidth="1"/>
    <col min="1248" max="1250" width="10.26953125" style="20" customWidth="1"/>
    <col min="1251" max="1251" width="0" style="20" hidden="1" customWidth="1"/>
    <col min="1252" max="1252" width="10.26953125" style="20" customWidth="1"/>
    <col min="1253" max="1501" width="8.81640625" style="20"/>
    <col min="1502" max="1502" width="42" style="20" customWidth="1"/>
    <col min="1503" max="1503" width="6.453125" style="20" customWidth="1"/>
    <col min="1504" max="1506" width="10.26953125" style="20" customWidth="1"/>
    <col min="1507" max="1507" width="0" style="20" hidden="1" customWidth="1"/>
    <col min="1508" max="1508" width="10.26953125" style="20" customWidth="1"/>
    <col min="1509" max="1757" width="8.81640625" style="20"/>
    <col min="1758" max="1758" width="42" style="20" customWidth="1"/>
    <col min="1759" max="1759" width="6.453125" style="20" customWidth="1"/>
    <col min="1760" max="1762" width="10.26953125" style="20" customWidth="1"/>
    <col min="1763" max="1763" width="0" style="20" hidden="1" customWidth="1"/>
    <col min="1764" max="1764" width="10.26953125" style="20" customWidth="1"/>
    <col min="1765" max="2013" width="8.81640625" style="20"/>
    <col min="2014" max="2014" width="42" style="20" customWidth="1"/>
    <col min="2015" max="2015" width="6.453125" style="20" customWidth="1"/>
    <col min="2016" max="2018" width="10.26953125" style="20" customWidth="1"/>
    <col min="2019" max="2019" width="0" style="20" hidden="1" customWidth="1"/>
    <col min="2020" max="2020" width="10.26953125" style="20" customWidth="1"/>
    <col min="2021" max="2269" width="8.81640625" style="20"/>
    <col min="2270" max="2270" width="42" style="20" customWidth="1"/>
    <col min="2271" max="2271" width="6.453125" style="20" customWidth="1"/>
    <col min="2272" max="2274" width="10.26953125" style="20" customWidth="1"/>
    <col min="2275" max="2275" width="0" style="20" hidden="1" customWidth="1"/>
    <col min="2276" max="2276" width="10.26953125" style="20" customWidth="1"/>
    <col min="2277" max="2525" width="8.81640625" style="20"/>
    <col min="2526" max="2526" width="42" style="20" customWidth="1"/>
    <col min="2527" max="2527" width="6.453125" style="20" customWidth="1"/>
    <col min="2528" max="2530" width="10.26953125" style="20" customWidth="1"/>
    <col min="2531" max="2531" width="0" style="20" hidden="1" customWidth="1"/>
    <col min="2532" max="2532" width="10.26953125" style="20" customWidth="1"/>
    <col min="2533" max="2781" width="8.81640625" style="20"/>
    <col min="2782" max="2782" width="42" style="20" customWidth="1"/>
    <col min="2783" max="2783" width="6.453125" style="20" customWidth="1"/>
    <col min="2784" max="2786" width="10.26953125" style="20" customWidth="1"/>
    <col min="2787" max="2787" width="0" style="20" hidden="1" customWidth="1"/>
    <col min="2788" max="2788" width="10.26953125" style="20" customWidth="1"/>
    <col min="2789" max="3037" width="8.81640625" style="20"/>
    <col min="3038" max="3038" width="42" style="20" customWidth="1"/>
    <col min="3039" max="3039" width="6.453125" style="20" customWidth="1"/>
    <col min="3040" max="3042" width="10.26953125" style="20" customWidth="1"/>
    <col min="3043" max="3043" width="0" style="20" hidden="1" customWidth="1"/>
    <col min="3044" max="3044" width="10.26953125" style="20" customWidth="1"/>
    <col min="3045" max="3293" width="8.81640625" style="20"/>
    <col min="3294" max="3294" width="42" style="20" customWidth="1"/>
    <col min="3295" max="3295" width="6.453125" style="20" customWidth="1"/>
    <col min="3296" max="3298" width="10.26953125" style="20" customWidth="1"/>
    <col min="3299" max="3299" width="0" style="20" hidden="1" customWidth="1"/>
    <col min="3300" max="3300" width="10.26953125" style="20" customWidth="1"/>
    <col min="3301" max="3549" width="8.81640625" style="20"/>
    <col min="3550" max="3550" width="42" style="20" customWidth="1"/>
    <col min="3551" max="3551" width="6.453125" style="20" customWidth="1"/>
    <col min="3552" max="3554" width="10.26953125" style="20" customWidth="1"/>
    <col min="3555" max="3555" width="0" style="20" hidden="1" customWidth="1"/>
    <col min="3556" max="3556" width="10.26953125" style="20" customWidth="1"/>
    <col min="3557" max="3805" width="8.81640625" style="20"/>
    <col min="3806" max="3806" width="42" style="20" customWidth="1"/>
    <col min="3807" max="3807" width="6.453125" style="20" customWidth="1"/>
    <col min="3808" max="3810" width="10.26953125" style="20" customWidth="1"/>
    <col min="3811" max="3811" width="0" style="20" hidden="1" customWidth="1"/>
    <col min="3812" max="3812" width="10.26953125" style="20" customWidth="1"/>
    <col min="3813" max="4061" width="8.81640625" style="20"/>
    <col min="4062" max="4062" width="42" style="20" customWidth="1"/>
    <col min="4063" max="4063" width="6.453125" style="20" customWidth="1"/>
    <col min="4064" max="4066" width="10.26953125" style="20" customWidth="1"/>
    <col min="4067" max="4067" width="0" style="20" hidden="1" customWidth="1"/>
    <col min="4068" max="4068" width="10.26953125" style="20" customWidth="1"/>
    <col min="4069" max="4317" width="8.81640625" style="20"/>
    <col min="4318" max="4318" width="42" style="20" customWidth="1"/>
    <col min="4319" max="4319" width="6.453125" style="20" customWidth="1"/>
    <col min="4320" max="4322" width="10.26953125" style="20" customWidth="1"/>
    <col min="4323" max="4323" width="0" style="20" hidden="1" customWidth="1"/>
    <col min="4324" max="4324" width="10.26953125" style="20" customWidth="1"/>
    <col min="4325" max="4573" width="8.81640625" style="20"/>
    <col min="4574" max="4574" width="42" style="20" customWidth="1"/>
    <col min="4575" max="4575" width="6.453125" style="20" customWidth="1"/>
    <col min="4576" max="4578" width="10.26953125" style="20" customWidth="1"/>
    <col min="4579" max="4579" width="0" style="20" hidden="1" customWidth="1"/>
    <col min="4580" max="4580" width="10.26953125" style="20" customWidth="1"/>
    <col min="4581" max="4829" width="8.81640625" style="20"/>
    <col min="4830" max="4830" width="42" style="20" customWidth="1"/>
    <col min="4831" max="4831" width="6.453125" style="20" customWidth="1"/>
    <col min="4832" max="4834" width="10.26953125" style="20" customWidth="1"/>
    <col min="4835" max="4835" width="0" style="20" hidden="1" customWidth="1"/>
    <col min="4836" max="4836" width="10.26953125" style="20" customWidth="1"/>
    <col min="4837" max="5085" width="8.81640625" style="20"/>
    <col min="5086" max="5086" width="42" style="20" customWidth="1"/>
    <col min="5087" max="5087" width="6.453125" style="20" customWidth="1"/>
    <col min="5088" max="5090" width="10.26953125" style="20" customWidth="1"/>
    <col min="5091" max="5091" width="0" style="20" hidden="1" customWidth="1"/>
    <col min="5092" max="5092" width="10.26953125" style="20" customWidth="1"/>
    <col min="5093" max="5341" width="8.81640625" style="20"/>
    <col min="5342" max="5342" width="42" style="20" customWidth="1"/>
    <col min="5343" max="5343" width="6.453125" style="20" customWidth="1"/>
    <col min="5344" max="5346" width="10.26953125" style="20" customWidth="1"/>
    <col min="5347" max="5347" width="0" style="20" hidden="1" customWidth="1"/>
    <col min="5348" max="5348" width="10.26953125" style="20" customWidth="1"/>
    <col min="5349" max="5597" width="8.81640625" style="20"/>
    <col min="5598" max="5598" width="42" style="20" customWidth="1"/>
    <col min="5599" max="5599" width="6.453125" style="20" customWidth="1"/>
    <col min="5600" max="5602" width="10.26953125" style="20" customWidth="1"/>
    <col min="5603" max="5603" width="0" style="20" hidden="1" customWidth="1"/>
    <col min="5604" max="5604" width="10.26953125" style="20" customWidth="1"/>
    <col min="5605" max="5853" width="8.81640625" style="20"/>
    <col min="5854" max="5854" width="42" style="20" customWidth="1"/>
    <col min="5855" max="5855" width="6.453125" style="20" customWidth="1"/>
    <col min="5856" max="5858" width="10.26953125" style="20" customWidth="1"/>
    <col min="5859" max="5859" width="0" style="20" hidden="1" customWidth="1"/>
    <col min="5860" max="5860" width="10.26953125" style="20" customWidth="1"/>
    <col min="5861" max="6109" width="8.81640625" style="20"/>
    <col min="6110" max="6110" width="42" style="20" customWidth="1"/>
    <col min="6111" max="6111" width="6.453125" style="20" customWidth="1"/>
    <col min="6112" max="6114" width="10.26953125" style="20" customWidth="1"/>
    <col min="6115" max="6115" width="0" style="20" hidden="1" customWidth="1"/>
    <col min="6116" max="6116" width="10.26953125" style="20" customWidth="1"/>
    <col min="6117" max="6365" width="8.81640625" style="20"/>
    <col min="6366" max="6366" width="42" style="20" customWidth="1"/>
    <col min="6367" max="6367" width="6.453125" style="20" customWidth="1"/>
    <col min="6368" max="6370" width="10.26953125" style="20" customWidth="1"/>
    <col min="6371" max="6371" width="0" style="20" hidden="1" customWidth="1"/>
    <col min="6372" max="6372" width="10.26953125" style="20" customWidth="1"/>
    <col min="6373" max="6621" width="8.81640625" style="20"/>
    <col min="6622" max="6622" width="42" style="20" customWidth="1"/>
    <col min="6623" max="6623" width="6.453125" style="20" customWidth="1"/>
    <col min="6624" max="6626" width="10.26953125" style="20" customWidth="1"/>
    <col min="6627" max="6627" width="0" style="20" hidden="1" customWidth="1"/>
    <col min="6628" max="6628" width="10.26953125" style="20" customWidth="1"/>
    <col min="6629" max="6877" width="8.81640625" style="20"/>
    <col min="6878" max="6878" width="42" style="20" customWidth="1"/>
    <col min="6879" max="6879" width="6.453125" style="20" customWidth="1"/>
    <col min="6880" max="6882" width="10.26953125" style="20" customWidth="1"/>
    <col min="6883" max="6883" width="0" style="20" hidden="1" customWidth="1"/>
    <col min="6884" max="6884" width="10.26953125" style="20" customWidth="1"/>
    <col min="6885" max="7133" width="8.81640625" style="20"/>
    <col min="7134" max="7134" width="42" style="20" customWidth="1"/>
    <col min="7135" max="7135" width="6.453125" style="20" customWidth="1"/>
    <col min="7136" max="7138" width="10.26953125" style="20" customWidth="1"/>
    <col min="7139" max="7139" width="0" style="20" hidden="1" customWidth="1"/>
    <col min="7140" max="7140" width="10.26953125" style="20" customWidth="1"/>
    <col min="7141" max="7389" width="8.81640625" style="20"/>
    <col min="7390" max="7390" width="42" style="20" customWidth="1"/>
    <col min="7391" max="7391" width="6.453125" style="20" customWidth="1"/>
    <col min="7392" max="7394" width="10.26953125" style="20" customWidth="1"/>
    <col min="7395" max="7395" width="0" style="20" hidden="1" customWidth="1"/>
    <col min="7396" max="7396" width="10.26953125" style="20" customWidth="1"/>
    <col min="7397" max="7645" width="8.81640625" style="20"/>
    <col min="7646" max="7646" width="42" style="20" customWidth="1"/>
    <col min="7647" max="7647" width="6.453125" style="20" customWidth="1"/>
    <col min="7648" max="7650" width="10.26953125" style="20" customWidth="1"/>
    <col min="7651" max="7651" width="0" style="20" hidden="1" customWidth="1"/>
    <col min="7652" max="7652" width="10.26953125" style="20" customWidth="1"/>
    <col min="7653" max="7901" width="8.81640625" style="20"/>
    <col min="7902" max="7902" width="42" style="20" customWidth="1"/>
    <col min="7903" max="7903" width="6.453125" style="20" customWidth="1"/>
    <col min="7904" max="7906" width="10.26953125" style="20" customWidth="1"/>
    <col min="7907" max="7907" width="0" style="20" hidden="1" customWidth="1"/>
    <col min="7908" max="7908" width="10.26953125" style="20" customWidth="1"/>
    <col min="7909" max="8157" width="8.81640625" style="20"/>
    <col min="8158" max="8158" width="42" style="20" customWidth="1"/>
    <col min="8159" max="8159" width="6.453125" style="20" customWidth="1"/>
    <col min="8160" max="8162" width="10.26953125" style="20" customWidth="1"/>
    <col min="8163" max="8163" width="0" style="20" hidden="1" customWidth="1"/>
    <col min="8164" max="8164" width="10.26953125" style="20" customWidth="1"/>
    <col min="8165" max="8413" width="8.81640625" style="20"/>
    <col min="8414" max="8414" width="42" style="20" customWidth="1"/>
    <col min="8415" max="8415" width="6.453125" style="20" customWidth="1"/>
    <col min="8416" max="8418" width="10.26953125" style="20" customWidth="1"/>
    <col min="8419" max="8419" width="0" style="20" hidden="1" customWidth="1"/>
    <col min="8420" max="8420" width="10.26953125" style="20" customWidth="1"/>
    <col min="8421" max="8669" width="8.81640625" style="20"/>
    <col min="8670" max="8670" width="42" style="20" customWidth="1"/>
    <col min="8671" max="8671" width="6.453125" style="20" customWidth="1"/>
    <col min="8672" max="8674" width="10.26953125" style="20" customWidth="1"/>
    <col min="8675" max="8675" width="0" style="20" hidden="1" customWidth="1"/>
    <col min="8676" max="8676" width="10.26953125" style="20" customWidth="1"/>
    <col min="8677" max="8925" width="8.81640625" style="20"/>
    <col min="8926" max="8926" width="42" style="20" customWidth="1"/>
    <col min="8927" max="8927" width="6.453125" style="20" customWidth="1"/>
    <col min="8928" max="8930" width="10.26953125" style="20" customWidth="1"/>
    <col min="8931" max="8931" width="0" style="20" hidden="1" customWidth="1"/>
    <col min="8932" max="8932" width="10.26953125" style="20" customWidth="1"/>
    <col min="8933" max="9181" width="8.81640625" style="20"/>
    <col min="9182" max="9182" width="42" style="20" customWidth="1"/>
    <col min="9183" max="9183" width="6.453125" style="20" customWidth="1"/>
    <col min="9184" max="9186" width="10.26953125" style="20" customWidth="1"/>
    <col min="9187" max="9187" width="0" style="20" hidden="1" customWidth="1"/>
    <col min="9188" max="9188" width="10.26953125" style="20" customWidth="1"/>
    <col min="9189" max="9437" width="8.81640625" style="20"/>
    <col min="9438" max="9438" width="42" style="20" customWidth="1"/>
    <col min="9439" max="9439" width="6.453125" style="20" customWidth="1"/>
    <col min="9440" max="9442" width="10.26953125" style="20" customWidth="1"/>
    <col min="9443" max="9443" width="0" style="20" hidden="1" customWidth="1"/>
    <col min="9444" max="9444" width="10.26953125" style="20" customWidth="1"/>
    <col min="9445" max="9693" width="8.81640625" style="20"/>
    <col min="9694" max="9694" width="42" style="20" customWidth="1"/>
    <col min="9695" max="9695" width="6.453125" style="20" customWidth="1"/>
    <col min="9696" max="9698" width="10.26953125" style="20" customWidth="1"/>
    <col min="9699" max="9699" width="0" style="20" hidden="1" customWidth="1"/>
    <col min="9700" max="9700" width="10.26953125" style="20" customWidth="1"/>
    <col min="9701" max="9949" width="8.81640625" style="20"/>
    <col min="9950" max="9950" width="42" style="20" customWidth="1"/>
    <col min="9951" max="9951" width="6.453125" style="20" customWidth="1"/>
    <col min="9952" max="9954" width="10.26953125" style="20" customWidth="1"/>
    <col min="9955" max="9955" width="0" style="20" hidden="1" customWidth="1"/>
    <col min="9956" max="9956" width="10.26953125" style="20" customWidth="1"/>
    <col min="9957" max="10205" width="8.81640625" style="20"/>
    <col min="10206" max="10206" width="42" style="20" customWidth="1"/>
    <col min="10207" max="10207" width="6.453125" style="20" customWidth="1"/>
    <col min="10208" max="10210" width="10.26953125" style="20" customWidth="1"/>
    <col min="10211" max="10211" width="0" style="20" hidden="1" customWidth="1"/>
    <col min="10212" max="10212" width="10.26953125" style="20" customWidth="1"/>
    <col min="10213" max="10461" width="8.81640625" style="20"/>
    <col min="10462" max="10462" width="42" style="20" customWidth="1"/>
    <col min="10463" max="10463" width="6.453125" style="20" customWidth="1"/>
    <col min="10464" max="10466" width="10.26953125" style="20" customWidth="1"/>
    <col min="10467" max="10467" width="0" style="20" hidden="1" customWidth="1"/>
    <col min="10468" max="10468" width="10.26953125" style="20" customWidth="1"/>
    <col min="10469" max="10717" width="8.81640625" style="20"/>
    <col min="10718" max="10718" width="42" style="20" customWidth="1"/>
    <col min="10719" max="10719" width="6.453125" style="20" customWidth="1"/>
    <col min="10720" max="10722" width="10.26953125" style="20" customWidth="1"/>
    <col min="10723" max="10723" width="0" style="20" hidden="1" customWidth="1"/>
    <col min="10724" max="10724" width="10.26953125" style="20" customWidth="1"/>
    <col min="10725" max="10973" width="8.81640625" style="20"/>
    <col min="10974" max="10974" width="42" style="20" customWidth="1"/>
    <col min="10975" max="10975" width="6.453125" style="20" customWidth="1"/>
    <col min="10976" max="10978" width="10.26953125" style="20" customWidth="1"/>
    <col min="10979" max="10979" width="0" style="20" hidden="1" customWidth="1"/>
    <col min="10980" max="10980" width="10.26953125" style="20" customWidth="1"/>
    <col min="10981" max="11229" width="8.81640625" style="20"/>
    <col min="11230" max="11230" width="42" style="20" customWidth="1"/>
    <col min="11231" max="11231" width="6.453125" style="20" customWidth="1"/>
    <col min="11232" max="11234" width="10.26953125" style="20" customWidth="1"/>
    <col min="11235" max="11235" width="0" style="20" hidden="1" customWidth="1"/>
    <col min="11236" max="11236" width="10.26953125" style="20" customWidth="1"/>
    <col min="11237" max="11485" width="8.81640625" style="20"/>
    <col min="11486" max="11486" width="42" style="20" customWidth="1"/>
    <col min="11487" max="11487" width="6.453125" style="20" customWidth="1"/>
    <col min="11488" max="11490" width="10.26953125" style="20" customWidth="1"/>
    <col min="11491" max="11491" width="0" style="20" hidden="1" customWidth="1"/>
    <col min="11492" max="11492" width="10.26953125" style="20" customWidth="1"/>
    <col min="11493" max="11741" width="8.81640625" style="20"/>
    <col min="11742" max="11742" width="42" style="20" customWidth="1"/>
    <col min="11743" max="11743" width="6.453125" style="20" customWidth="1"/>
    <col min="11744" max="11746" width="10.26953125" style="20" customWidth="1"/>
    <col min="11747" max="11747" width="0" style="20" hidden="1" customWidth="1"/>
    <col min="11748" max="11748" width="10.26953125" style="20" customWidth="1"/>
    <col min="11749" max="11997" width="8.81640625" style="20"/>
    <col min="11998" max="11998" width="42" style="20" customWidth="1"/>
    <col min="11999" max="11999" width="6.453125" style="20" customWidth="1"/>
    <col min="12000" max="12002" width="10.26953125" style="20" customWidth="1"/>
    <col min="12003" max="12003" width="0" style="20" hidden="1" customWidth="1"/>
    <col min="12004" max="12004" width="10.26953125" style="20" customWidth="1"/>
    <col min="12005" max="12253" width="8.81640625" style="20"/>
    <col min="12254" max="12254" width="42" style="20" customWidth="1"/>
    <col min="12255" max="12255" width="6.453125" style="20" customWidth="1"/>
    <col min="12256" max="12258" width="10.26953125" style="20" customWidth="1"/>
    <col min="12259" max="12259" width="0" style="20" hidden="1" customWidth="1"/>
    <col min="12260" max="12260" width="10.26953125" style="20" customWidth="1"/>
    <col min="12261" max="12509" width="8.81640625" style="20"/>
    <col min="12510" max="12510" width="42" style="20" customWidth="1"/>
    <col min="12511" max="12511" width="6.453125" style="20" customWidth="1"/>
    <col min="12512" max="12514" width="10.26953125" style="20" customWidth="1"/>
    <col min="12515" max="12515" width="0" style="20" hidden="1" customWidth="1"/>
    <col min="12516" max="12516" width="10.26953125" style="20" customWidth="1"/>
    <col min="12517" max="12765" width="8.81640625" style="20"/>
    <col min="12766" max="12766" width="42" style="20" customWidth="1"/>
    <col min="12767" max="12767" width="6.453125" style="20" customWidth="1"/>
    <col min="12768" max="12770" width="10.26953125" style="20" customWidth="1"/>
    <col min="12771" max="12771" width="0" style="20" hidden="1" customWidth="1"/>
    <col min="12772" max="12772" width="10.26953125" style="20" customWidth="1"/>
    <col min="12773" max="13021" width="8.81640625" style="20"/>
    <col min="13022" max="13022" width="42" style="20" customWidth="1"/>
    <col min="13023" max="13023" width="6.453125" style="20" customWidth="1"/>
    <col min="13024" max="13026" width="10.26953125" style="20" customWidth="1"/>
    <col min="13027" max="13027" width="0" style="20" hidden="1" customWidth="1"/>
    <col min="13028" max="13028" width="10.26953125" style="20" customWidth="1"/>
    <col min="13029" max="13277" width="8.81640625" style="20"/>
    <col min="13278" max="13278" width="42" style="20" customWidth="1"/>
    <col min="13279" max="13279" width="6.453125" style="20" customWidth="1"/>
    <col min="13280" max="13282" width="10.26953125" style="20" customWidth="1"/>
    <col min="13283" max="13283" width="0" style="20" hidden="1" customWidth="1"/>
    <col min="13284" max="13284" width="10.26953125" style="20" customWidth="1"/>
    <col min="13285" max="13533" width="8.81640625" style="20"/>
    <col min="13534" max="13534" width="42" style="20" customWidth="1"/>
    <col min="13535" max="13535" width="6.453125" style="20" customWidth="1"/>
    <col min="13536" max="13538" width="10.26953125" style="20" customWidth="1"/>
    <col min="13539" max="13539" width="0" style="20" hidden="1" customWidth="1"/>
    <col min="13540" max="13540" width="10.26953125" style="20" customWidth="1"/>
    <col min="13541" max="13789" width="8.81640625" style="20"/>
    <col min="13790" max="13790" width="42" style="20" customWidth="1"/>
    <col min="13791" max="13791" width="6.453125" style="20" customWidth="1"/>
    <col min="13792" max="13794" width="10.26953125" style="20" customWidth="1"/>
    <col min="13795" max="13795" width="0" style="20" hidden="1" customWidth="1"/>
    <col min="13796" max="13796" width="10.26953125" style="20" customWidth="1"/>
    <col min="13797" max="14045" width="8.81640625" style="20"/>
    <col min="14046" max="14046" width="42" style="20" customWidth="1"/>
    <col min="14047" max="14047" width="6.453125" style="20" customWidth="1"/>
    <col min="14048" max="14050" width="10.26953125" style="20" customWidth="1"/>
    <col min="14051" max="14051" width="0" style="20" hidden="1" customWidth="1"/>
    <col min="14052" max="14052" width="10.26953125" style="20" customWidth="1"/>
    <col min="14053" max="14301" width="8.81640625" style="20"/>
    <col min="14302" max="14302" width="42" style="20" customWidth="1"/>
    <col min="14303" max="14303" width="6.453125" style="20" customWidth="1"/>
    <col min="14304" max="14306" width="10.26953125" style="20" customWidth="1"/>
    <col min="14307" max="14307" width="0" style="20" hidden="1" customWidth="1"/>
    <col min="14308" max="14308" width="10.26953125" style="20" customWidth="1"/>
    <col min="14309" max="14557" width="8.81640625" style="20"/>
    <col min="14558" max="14558" width="42" style="20" customWidth="1"/>
    <col min="14559" max="14559" width="6.453125" style="20" customWidth="1"/>
    <col min="14560" max="14562" width="10.26953125" style="20" customWidth="1"/>
    <col min="14563" max="14563" width="0" style="20" hidden="1" customWidth="1"/>
    <col min="14564" max="14564" width="10.26953125" style="20" customWidth="1"/>
    <col min="14565" max="14813" width="8.81640625" style="20"/>
    <col min="14814" max="14814" width="42" style="20" customWidth="1"/>
    <col min="14815" max="14815" width="6.453125" style="20" customWidth="1"/>
    <col min="14816" max="14818" width="10.26953125" style="20" customWidth="1"/>
    <col min="14819" max="14819" width="0" style="20" hidden="1" customWidth="1"/>
    <col min="14820" max="14820" width="10.26953125" style="20" customWidth="1"/>
    <col min="14821" max="15069" width="8.81640625" style="20"/>
    <col min="15070" max="15070" width="42" style="20" customWidth="1"/>
    <col min="15071" max="15071" width="6.453125" style="20" customWidth="1"/>
    <col min="15072" max="15074" width="10.26953125" style="20" customWidth="1"/>
    <col min="15075" max="15075" width="0" style="20" hidden="1" customWidth="1"/>
    <col min="15076" max="15076" width="10.26953125" style="20" customWidth="1"/>
    <col min="15077" max="15325" width="8.81640625" style="20"/>
    <col min="15326" max="15326" width="42" style="20" customWidth="1"/>
    <col min="15327" max="15327" width="6.453125" style="20" customWidth="1"/>
    <col min="15328" max="15330" width="10.26953125" style="20" customWidth="1"/>
    <col min="15331" max="15331" width="0" style="20" hidden="1" customWidth="1"/>
    <col min="15332" max="15332" width="10.26953125" style="20" customWidth="1"/>
    <col min="15333" max="15581" width="8.81640625" style="20"/>
    <col min="15582" max="15582" width="42" style="20" customWidth="1"/>
    <col min="15583" max="15583" width="6.453125" style="20" customWidth="1"/>
    <col min="15584" max="15586" width="10.26953125" style="20" customWidth="1"/>
    <col min="15587" max="15587" width="0" style="20" hidden="1" customWidth="1"/>
    <col min="15588" max="15588" width="10.26953125" style="20" customWidth="1"/>
    <col min="15589" max="15837" width="8.81640625" style="20"/>
    <col min="15838" max="15838" width="42" style="20" customWidth="1"/>
    <col min="15839" max="15839" width="6.453125" style="20" customWidth="1"/>
    <col min="15840" max="15842" width="10.26953125" style="20" customWidth="1"/>
    <col min="15843" max="15843" width="0" style="20" hidden="1" customWidth="1"/>
    <col min="15844" max="15844" width="10.26953125" style="20" customWidth="1"/>
    <col min="15845" max="16093" width="8.81640625" style="20"/>
    <col min="16094" max="16094" width="42" style="20" customWidth="1"/>
    <col min="16095" max="16095" width="6.453125" style="20" customWidth="1"/>
    <col min="16096" max="16098" width="10.26953125" style="20" customWidth="1"/>
    <col min="16099" max="16099" width="0" style="20" hidden="1" customWidth="1"/>
    <col min="16100" max="16100" width="10.26953125" style="20" customWidth="1"/>
    <col min="16101" max="16384" width="8.81640625" style="20"/>
  </cols>
  <sheetData>
    <row r="1" spans="1:10" ht="13.75" customHeight="1" x14ac:dyDescent="0.25">
      <c r="A1" s="18"/>
    </row>
    <row r="2" spans="1:10" ht="13.75" customHeight="1" x14ac:dyDescent="0.25">
      <c r="A2" s="93" t="s">
        <v>31</v>
      </c>
      <c r="B2" s="94" t="s">
        <v>0</v>
      </c>
      <c r="C2" s="94" t="s">
        <v>1</v>
      </c>
      <c r="D2" s="94" t="s">
        <v>3</v>
      </c>
      <c r="E2" s="94" t="s">
        <v>4</v>
      </c>
      <c r="F2" s="94" t="s">
        <v>5</v>
      </c>
      <c r="G2" s="94" t="s">
        <v>6</v>
      </c>
      <c r="H2" s="94" t="s">
        <v>8</v>
      </c>
      <c r="I2" s="94" t="s">
        <v>9</v>
      </c>
      <c r="J2" s="94" t="s">
        <v>10</v>
      </c>
    </row>
    <row r="3" spans="1:10" ht="13.75" customHeight="1" x14ac:dyDescent="0.25">
      <c r="A3" s="45" t="s">
        <v>32</v>
      </c>
      <c r="B3" s="64">
        <v>0.3</v>
      </c>
      <c r="C3" s="64">
        <v>0.3</v>
      </c>
      <c r="D3" s="64">
        <v>0.3</v>
      </c>
      <c r="E3" s="64">
        <v>0.5</v>
      </c>
      <c r="F3" s="64">
        <v>0.5</v>
      </c>
      <c r="G3" s="64">
        <v>0.5</v>
      </c>
      <c r="H3" s="64">
        <v>0.4</v>
      </c>
      <c r="I3" s="64">
        <v>0.4</v>
      </c>
      <c r="J3" s="43">
        <v>0.4</v>
      </c>
    </row>
    <row r="4" spans="1:10" ht="13.75" customHeight="1" x14ac:dyDescent="0.25">
      <c r="A4" s="45" t="s">
        <v>33</v>
      </c>
      <c r="B4" s="64">
        <v>171.4</v>
      </c>
      <c r="C4" s="64">
        <v>237.1</v>
      </c>
      <c r="D4" s="64">
        <v>262.60000000000002</v>
      </c>
      <c r="E4" s="64">
        <v>234.6</v>
      </c>
      <c r="F4" s="64">
        <v>225</v>
      </c>
      <c r="G4" s="64">
        <v>226.5</v>
      </c>
      <c r="H4" s="64">
        <v>218</v>
      </c>
      <c r="I4" s="64">
        <v>211.1</v>
      </c>
      <c r="J4" s="43">
        <v>205</v>
      </c>
    </row>
    <row r="5" spans="1:10" ht="13.75" customHeight="1" x14ac:dyDescent="0.25">
      <c r="A5" s="45" t="s">
        <v>34</v>
      </c>
      <c r="B5" s="64">
        <v>196</v>
      </c>
      <c r="C5" s="64">
        <f>216.5-0.3</f>
        <v>216.2</v>
      </c>
      <c r="D5" s="64">
        <v>249.2</v>
      </c>
      <c r="E5" s="64">
        <v>251.9</v>
      </c>
      <c r="F5" s="64">
        <v>237.3</v>
      </c>
      <c r="G5" s="64">
        <v>239</v>
      </c>
      <c r="H5" s="64">
        <v>238.4</v>
      </c>
      <c r="I5" s="64">
        <v>246.1</v>
      </c>
      <c r="J5" s="43">
        <v>255</v>
      </c>
    </row>
    <row r="6" spans="1:10" ht="13.75" customHeight="1" x14ac:dyDescent="0.25">
      <c r="A6" s="45" t="s">
        <v>35</v>
      </c>
      <c r="B6" s="64">
        <v>88.7</v>
      </c>
      <c r="C6" s="64">
        <v>96.7</v>
      </c>
      <c r="D6" s="64">
        <f>109-10.7</f>
        <v>98.3</v>
      </c>
      <c r="E6" s="64">
        <v>100.7</v>
      </c>
      <c r="F6" s="64">
        <v>107.1</v>
      </c>
      <c r="G6" s="64">
        <v>110.2</v>
      </c>
      <c r="H6" s="64">
        <v>115.2</v>
      </c>
      <c r="I6" s="64">
        <v>134.4</v>
      </c>
      <c r="J6" s="43">
        <v>178</v>
      </c>
    </row>
    <row r="7" spans="1:10" ht="13.75" customHeight="1" x14ac:dyDescent="0.25">
      <c r="A7" s="45" t="s">
        <v>36</v>
      </c>
      <c r="B7" s="64">
        <v>2.6</v>
      </c>
      <c r="C7" s="13">
        <v>0</v>
      </c>
      <c r="D7" s="13">
        <v>6.2</v>
      </c>
      <c r="E7" s="13">
        <v>6.8</v>
      </c>
      <c r="F7" s="13">
        <v>7.5</v>
      </c>
      <c r="G7" s="13">
        <v>3.3</v>
      </c>
      <c r="H7" s="13">
        <v>2.2999999999999998</v>
      </c>
      <c r="I7" s="13">
        <v>2.2999999999999998</v>
      </c>
      <c r="J7" s="43">
        <v>2</v>
      </c>
    </row>
    <row r="8" spans="1:10" ht="13.75" customHeight="1" x14ac:dyDescent="0.25">
      <c r="A8" s="45" t="s">
        <v>37</v>
      </c>
      <c r="B8" s="64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2.9</v>
      </c>
      <c r="I8" s="13">
        <v>1.5</v>
      </c>
      <c r="J8" s="43">
        <v>2</v>
      </c>
    </row>
    <row r="9" spans="1:10" ht="13.75" customHeight="1" x14ac:dyDescent="0.25">
      <c r="A9" s="46" t="s">
        <v>38</v>
      </c>
      <c r="B9" s="65">
        <f>SUM(B3:B8)</f>
        <v>459.00000000000006</v>
      </c>
      <c r="C9" s="65">
        <f>SUM(C3:C8)</f>
        <v>550.30000000000007</v>
      </c>
      <c r="D9" s="65">
        <f>SUM(D3:D8)</f>
        <v>616.6</v>
      </c>
      <c r="E9" s="65">
        <v>594.5</v>
      </c>
      <c r="F9" s="65">
        <f>SUM(F3:F8)</f>
        <v>577.4</v>
      </c>
      <c r="G9" s="65">
        <f>SUM(G3:G8)</f>
        <v>579.5</v>
      </c>
      <c r="H9" s="65">
        <f>SUM(H3:H8)</f>
        <v>577.19999999999993</v>
      </c>
      <c r="I9" s="65">
        <f>SUM(I3:I8)</f>
        <v>595.79999999999995</v>
      </c>
      <c r="J9" s="66">
        <f>SUM(J3:J8)</f>
        <v>642.4</v>
      </c>
    </row>
    <row r="10" spans="1:10" ht="13.75" customHeight="1" x14ac:dyDescent="0.25">
      <c r="A10" s="47"/>
      <c r="B10" s="67"/>
      <c r="C10" s="67"/>
      <c r="D10" s="67"/>
      <c r="E10" s="67"/>
      <c r="F10" s="67"/>
      <c r="G10" s="67"/>
      <c r="H10" s="67"/>
      <c r="I10" s="67"/>
      <c r="J10" s="68"/>
    </row>
    <row r="11" spans="1:10" ht="13.75" customHeight="1" x14ac:dyDescent="0.25">
      <c r="A11" s="45" t="s">
        <v>39</v>
      </c>
      <c r="B11" s="64">
        <v>11.5</v>
      </c>
      <c r="C11" s="64">
        <v>9.4</v>
      </c>
      <c r="D11" s="64">
        <v>9.6</v>
      </c>
      <c r="E11" s="64">
        <v>8.6</v>
      </c>
      <c r="F11" s="64">
        <v>18.3</v>
      </c>
      <c r="G11" s="64">
        <v>8.4</v>
      </c>
      <c r="H11" s="64">
        <v>14</v>
      </c>
      <c r="I11" s="64">
        <v>13.6</v>
      </c>
      <c r="J11" s="69">
        <v>27</v>
      </c>
    </row>
    <row r="12" spans="1:10" ht="13.75" customHeight="1" x14ac:dyDescent="0.25">
      <c r="A12" s="45" t="s">
        <v>40</v>
      </c>
      <c r="B12" s="64">
        <v>17.7</v>
      </c>
      <c r="C12" s="64">
        <v>97.1</v>
      </c>
      <c r="D12" s="64">
        <f>218.9-177.9</f>
        <v>41</v>
      </c>
      <c r="E12" s="64">
        <v>45.6</v>
      </c>
      <c r="F12" s="64">
        <v>16.3</v>
      </c>
      <c r="G12" s="64">
        <v>54.6</v>
      </c>
      <c r="H12" s="64">
        <v>59.5</v>
      </c>
      <c r="I12" s="64">
        <v>64.099999999999994</v>
      </c>
      <c r="J12" s="69">
        <v>38.6</v>
      </c>
    </row>
    <row r="13" spans="1:10" ht="13.75" customHeight="1" x14ac:dyDescent="0.25">
      <c r="A13" s="45" t="s">
        <v>41</v>
      </c>
      <c r="B13" s="64">
        <v>85.4</v>
      </c>
      <c r="C13" s="64">
        <v>81</v>
      </c>
      <c r="D13" s="64">
        <v>168.3</v>
      </c>
      <c r="E13" s="64">
        <v>127.6</v>
      </c>
      <c r="F13" s="64">
        <v>145.30000000000001</v>
      </c>
      <c r="G13" s="64">
        <v>120.6</v>
      </c>
      <c r="H13" s="64">
        <v>184.8</v>
      </c>
      <c r="I13" s="64">
        <v>216.5</v>
      </c>
      <c r="J13" s="69">
        <v>170.6</v>
      </c>
    </row>
    <row r="14" spans="1:10" ht="13.75" customHeight="1" x14ac:dyDescent="0.25">
      <c r="A14" s="45" t="s">
        <v>42</v>
      </c>
      <c r="B14" s="13">
        <v>25.5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43">
        <v>0</v>
      </c>
    </row>
    <row r="15" spans="1:10" ht="13.75" customHeight="1" x14ac:dyDescent="0.25">
      <c r="A15" s="46" t="s">
        <v>43</v>
      </c>
      <c r="B15" s="65">
        <f>SUM(B11:B14)</f>
        <v>140.10000000000002</v>
      </c>
      <c r="C15" s="65">
        <f>SUM(C11:C14)</f>
        <v>187.5</v>
      </c>
      <c r="D15" s="65">
        <f>SUM(D11:D14)</f>
        <v>218.9</v>
      </c>
      <c r="E15" s="65">
        <v>181.8</v>
      </c>
      <c r="F15" s="65">
        <f>SUM(F11:F14)</f>
        <v>179.9</v>
      </c>
      <c r="G15" s="65">
        <f>SUM(G11:G14)</f>
        <v>183.6</v>
      </c>
      <c r="H15" s="65">
        <f>SUM(H11:H14)</f>
        <v>258.3</v>
      </c>
      <c r="I15" s="65">
        <f>SUM(I11:I14)</f>
        <v>294.2</v>
      </c>
      <c r="J15" s="66">
        <f>SUM(J11:J14)</f>
        <v>236.2</v>
      </c>
    </row>
    <row r="16" spans="1:10" ht="13.75" customHeight="1" x14ac:dyDescent="0.25">
      <c r="A16" s="48"/>
      <c r="B16" s="70"/>
      <c r="C16" s="70"/>
      <c r="D16" s="70"/>
      <c r="E16" s="70"/>
      <c r="F16" s="70"/>
      <c r="G16" s="70"/>
      <c r="H16" s="70"/>
      <c r="I16" s="70"/>
      <c r="J16" s="71"/>
    </row>
    <row r="17" spans="1:10" ht="13.75" customHeight="1" x14ac:dyDescent="0.25">
      <c r="A17" s="46" t="s">
        <v>44</v>
      </c>
      <c r="B17" s="65">
        <f>B15+B9</f>
        <v>599.10000000000014</v>
      </c>
      <c r="C17" s="65">
        <f>C15+C9</f>
        <v>737.80000000000007</v>
      </c>
      <c r="D17" s="65">
        <f>D15+D9</f>
        <v>835.5</v>
      </c>
      <c r="E17" s="65">
        <v>776.3</v>
      </c>
      <c r="F17" s="65">
        <f>F15+F9</f>
        <v>757.3</v>
      </c>
      <c r="G17" s="65">
        <f>G15+G9</f>
        <v>763.1</v>
      </c>
      <c r="H17" s="65">
        <f>H15+H9</f>
        <v>835.5</v>
      </c>
      <c r="I17" s="65">
        <f>I15+I9</f>
        <v>890</v>
      </c>
      <c r="J17" s="66">
        <f>J15+J9</f>
        <v>878.59999999999991</v>
      </c>
    </row>
    <row r="18" spans="1:10" ht="13.75" customHeight="1" x14ac:dyDescent="0.25">
      <c r="A18" s="45"/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13.75" customHeight="1" x14ac:dyDescent="0.25">
      <c r="A19" s="93" t="s">
        <v>45</v>
      </c>
      <c r="B19" s="94" t="str">
        <f>+B2</f>
        <v>Q3 2019</v>
      </c>
      <c r="C19" s="94" t="str">
        <f>+C2</f>
        <v>Q4 2019</v>
      </c>
      <c r="D19" s="94" t="str">
        <f>+D2</f>
        <v>Q1 2020</v>
      </c>
      <c r="E19" s="94" t="s">
        <v>4</v>
      </c>
      <c r="F19" s="94" t="str">
        <f>+F2</f>
        <v>Q3 2020</v>
      </c>
      <c r="G19" s="94" t="str">
        <f>+G2</f>
        <v>Q4 2020</v>
      </c>
      <c r="H19" s="94" t="str">
        <f>+H2</f>
        <v>Q1 2021</v>
      </c>
      <c r="I19" s="94" t="str">
        <f>+I2</f>
        <v>Q2 2021</v>
      </c>
      <c r="J19" s="94" t="str">
        <f>+J2</f>
        <v>Q3 2021</v>
      </c>
    </row>
    <row r="20" spans="1:10" ht="13.75" customHeight="1" x14ac:dyDescent="0.25">
      <c r="A20" s="45" t="s">
        <v>46</v>
      </c>
      <c r="B20" s="64">
        <v>182.7</v>
      </c>
      <c r="C20" s="64">
        <v>363.1</v>
      </c>
      <c r="D20" s="64">
        <f>471.6-10.7</f>
        <v>460.90000000000003</v>
      </c>
      <c r="E20" s="64">
        <v>455.3</v>
      </c>
      <c r="F20" s="64">
        <v>448.4</v>
      </c>
      <c r="G20" s="64">
        <v>443.2</v>
      </c>
      <c r="H20" s="64">
        <v>524.79999999999995</v>
      </c>
      <c r="I20" s="64">
        <v>540.29999999999995</v>
      </c>
      <c r="J20" s="69">
        <v>530.20000000000005</v>
      </c>
    </row>
    <row r="21" spans="1:10" ht="13.75" customHeight="1" x14ac:dyDescent="0.25">
      <c r="A21" s="45" t="s">
        <v>47</v>
      </c>
      <c r="B21" s="64">
        <v>94.2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43">
        <v>0</v>
      </c>
    </row>
    <row r="22" spans="1:10" ht="13.75" customHeight="1" x14ac:dyDescent="0.25">
      <c r="A22" s="46" t="s">
        <v>48</v>
      </c>
      <c r="B22" s="65">
        <f t="shared" ref="B22:D22" si="0">SUM(B20:B21)</f>
        <v>276.89999999999998</v>
      </c>
      <c r="C22" s="65">
        <f t="shared" si="0"/>
        <v>363.1</v>
      </c>
      <c r="D22" s="65">
        <f t="shared" si="0"/>
        <v>460.90000000000003</v>
      </c>
      <c r="E22" s="65">
        <v>455.3</v>
      </c>
      <c r="F22" s="65">
        <f t="shared" ref="F22" si="1">SUM(F20:F21)</f>
        <v>448.4</v>
      </c>
      <c r="G22" s="65">
        <f t="shared" ref="G22:H22" si="2">SUM(G20:G21)</f>
        <v>443.2</v>
      </c>
      <c r="H22" s="65">
        <f t="shared" si="2"/>
        <v>524.79999999999995</v>
      </c>
      <c r="I22" s="65">
        <f t="shared" ref="I22:J22" si="3">SUM(I20:I21)</f>
        <v>540.29999999999995</v>
      </c>
      <c r="J22" s="66">
        <f t="shared" si="3"/>
        <v>530.20000000000005</v>
      </c>
    </row>
    <row r="23" spans="1:10" ht="13.75" customHeight="1" x14ac:dyDescent="0.25">
      <c r="A23" s="47"/>
      <c r="B23" s="67"/>
      <c r="C23" s="67"/>
      <c r="D23" s="67"/>
      <c r="E23" s="67"/>
      <c r="F23" s="67"/>
      <c r="G23" s="67"/>
      <c r="H23" s="67"/>
      <c r="I23" s="67"/>
      <c r="J23" s="68"/>
    </row>
    <row r="24" spans="1:10" ht="13.75" customHeight="1" x14ac:dyDescent="0.25">
      <c r="A24" s="45" t="s">
        <v>49</v>
      </c>
      <c r="B24" s="64">
        <v>30.4</v>
      </c>
      <c r="C24" s="64">
        <v>27.6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43">
        <v>0</v>
      </c>
    </row>
    <row r="25" spans="1:10" ht="13.75" customHeight="1" x14ac:dyDescent="0.25">
      <c r="A25" s="45" t="s">
        <v>50</v>
      </c>
      <c r="B25" s="64">
        <v>2.7</v>
      </c>
      <c r="C25" s="64">
        <v>3.1</v>
      </c>
      <c r="D25" s="64">
        <v>3.6</v>
      </c>
      <c r="E25" s="64">
        <v>4</v>
      </c>
      <c r="F25" s="64">
        <v>4.4000000000000004</v>
      </c>
      <c r="G25" s="64">
        <v>4.9000000000000004</v>
      </c>
      <c r="H25" s="64">
        <v>5.4</v>
      </c>
      <c r="I25" s="64">
        <v>5.9</v>
      </c>
      <c r="J25" s="69">
        <v>6.4</v>
      </c>
    </row>
    <row r="26" spans="1:10" ht="13.75" customHeight="1" x14ac:dyDescent="0.25">
      <c r="A26" s="45" t="s">
        <v>51</v>
      </c>
      <c r="B26" s="64">
        <v>15.5</v>
      </c>
      <c r="C26" s="64">
        <v>8.9</v>
      </c>
      <c r="D26" s="64">
        <v>11.2</v>
      </c>
      <c r="E26" s="64">
        <v>12.7</v>
      </c>
      <c r="F26" s="64">
        <v>12.9</v>
      </c>
      <c r="G26" s="64">
        <v>13</v>
      </c>
      <c r="H26" s="64">
        <v>13.2</v>
      </c>
      <c r="I26" s="64">
        <v>14.7</v>
      </c>
      <c r="J26" s="69">
        <v>14.9</v>
      </c>
    </row>
    <row r="27" spans="1:10" ht="13.75" customHeight="1" x14ac:dyDescent="0.25">
      <c r="A27" s="45" t="s">
        <v>52</v>
      </c>
      <c r="B27" s="64">
        <v>158</v>
      </c>
      <c r="C27" s="64">
        <v>228</v>
      </c>
      <c r="D27" s="64">
        <v>254.9</v>
      </c>
      <c r="E27" s="64">
        <v>235.4</v>
      </c>
      <c r="F27" s="64">
        <v>231.4</v>
      </c>
      <c r="G27" s="64">
        <v>233.1</v>
      </c>
      <c r="H27" s="64">
        <v>228.1</v>
      </c>
      <c r="I27" s="64">
        <v>223.1</v>
      </c>
      <c r="J27" s="69">
        <v>218.1</v>
      </c>
    </row>
    <row r="28" spans="1:10" ht="13.75" customHeight="1" x14ac:dyDescent="0.25">
      <c r="A28" s="45" t="s">
        <v>37</v>
      </c>
      <c r="B28" s="13">
        <v>0</v>
      </c>
      <c r="C28" s="13">
        <v>0</v>
      </c>
      <c r="D28" s="13">
        <v>1.4</v>
      </c>
      <c r="E28" s="13">
        <v>2</v>
      </c>
      <c r="F28" s="13">
        <v>1.7</v>
      </c>
      <c r="G28" s="13">
        <v>0.4</v>
      </c>
      <c r="H28" s="13">
        <v>0</v>
      </c>
      <c r="I28" s="13">
        <v>0</v>
      </c>
      <c r="J28" s="69">
        <v>0</v>
      </c>
    </row>
    <row r="29" spans="1:10" ht="13.75" customHeight="1" x14ac:dyDescent="0.25">
      <c r="A29" s="46" t="s">
        <v>53</v>
      </c>
      <c r="B29" s="65">
        <f>SUM(B24:B28)</f>
        <v>206.6</v>
      </c>
      <c r="C29" s="65">
        <f>SUM(C24:C28)</f>
        <v>267.60000000000002</v>
      </c>
      <c r="D29" s="65">
        <f>SUM(D24:D28)</f>
        <v>271.09999999999997</v>
      </c>
      <c r="E29" s="65">
        <v>254.1</v>
      </c>
      <c r="F29" s="65">
        <f>SUM(F24:F28)</f>
        <v>250.4</v>
      </c>
      <c r="G29" s="65">
        <f>SUM(G24:G28)</f>
        <v>251.4</v>
      </c>
      <c r="H29" s="65">
        <f>SUM(H24:H28)</f>
        <v>246.7</v>
      </c>
      <c r="I29" s="65">
        <f>SUM(I24:I28)</f>
        <v>243.7</v>
      </c>
      <c r="J29" s="66">
        <f>SUM(J24:J28)</f>
        <v>239.4</v>
      </c>
    </row>
    <row r="30" spans="1:10" ht="13.75" customHeight="1" x14ac:dyDescent="0.25">
      <c r="A30" s="47"/>
      <c r="B30" s="67"/>
      <c r="C30" s="67"/>
      <c r="D30" s="67"/>
      <c r="E30" s="67"/>
      <c r="F30" s="67"/>
      <c r="G30" s="67"/>
      <c r="H30" s="67"/>
      <c r="I30" s="67"/>
      <c r="J30" s="68"/>
    </row>
    <row r="31" spans="1:10" ht="13.75" customHeight="1" x14ac:dyDescent="0.25">
      <c r="A31" s="45" t="s">
        <v>54</v>
      </c>
      <c r="B31" s="64">
        <v>96.2</v>
      </c>
      <c r="C31" s="64">
        <v>90.5</v>
      </c>
      <c r="D31" s="64">
        <f>103.5-18.7</f>
        <v>84.8</v>
      </c>
      <c r="E31" s="64">
        <v>51</v>
      </c>
      <c r="F31" s="64">
        <v>42.4</v>
      </c>
      <c r="G31" s="64">
        <v>48.9</v>
      </c>
      <c r="H31" s="64">
        <v>44.4</v>
      </c>
      <c r="I31" s="64">
        <v>86.2</v>
      </c>
      <c r="J31" s="69">
        <v>88.9</v>
      </c>
    </row>
    <row r="32" spans="1:10" ht="13.75" customHeight="1" x14ac:dyDescent="0.25">
      <c r="A32" s="45" t="s">
        <v>55</v>
      </c>
      <c r="B32" s="64">
        <v>19</v>
      </c>
      <c r="C32" s="64">
        <v>16.600000000000001</v>
      </c>
      <c r="D32" s="64">
        <v>18.7</v>
      </c>
      <c r="E32" s="64">
        <v>15.8</v>
      </c>
      <c r="F32" s="64">
        <v>15.9</v>
      </c>
      <c r="G32" s="64">
        <v>19.100000000000001</v>
      </c>
      <c r="H32" s="64">
        <v>19.3</v>
      </c>
      <c r="I32" s="64">
        <v>19.5</v>
      </c>
      <c r="J32" s="69">
        <v>19.7</v>
      </c>
    </row>
    <row r="33" spans="1:10" ht="13.75" customHeight="1" x14ac:dyDescent="0.25">
      <c r="A33" s="45" t="s">
        <v>56</v>
      </c>
      <c r="B33" s="64">
        <v>0.4</v>
      </c>
      <c r="C33" s="13">
        <v>0</v>
      </c>
      <c r="D33" s="13">
        <v>0</v>
      </c>
      <c r="E33" s="13">
        <v>0.1</v>
      </c>
      <c r="F33" s="13">
        <v>0.2</v>
      </c>
      <c r="G33" s="13">
        <v>0.5</v>
      </c>
      <c r="H33" s="13">
        <v>0.3</v>
      </c>
      <c r="I33" s="13">
        <v>0.3</v>
      </c>
      <c r="J33" s="43">
        <v>0.4</v>
      </c>
    </row>
    <row r="34" spans="1:10" ht="13.75" customHeight="1" x14ac:dyDescent="0.25">
      <c r="A34" s="46" t="s">
        <v>57</v>
      </c>
      <c r="B34" s="65">
        <f>SUM(B31:B33)</f>
        <v>115.60000000000001</v>
      </c>
      <c r="C34" s="65">
        <f>SUM(C31:C33)</f>
        <v>107.1</v>
      </c>
      <c r="D34" s="65">
        <f>SUM(D31:D33)</f>
        <v>103.5</v>
      </c>
      <c r="E34" s="65">
        <v>66.899999999999991</v>
      </c>
      <c r="F34" s="65">
        <f>SUM(F31:F33)</f>
        <v>58.5</v>
      </c>
      <c r="G34" s="65">
        <f>SUM(G31:G33)</f>
        <v>68.5</v>
      </c>
      <c r="H34" s="65">
        <f>SUM(H31:H33)</f>
        <v>64</v>
      </c>
      <c r="I34" s="65">
        <f>SUM(I31:I33)</f>
        <v>106</v>
      </c>
      <c r="J34" s="66">
        <f>SUM(J31:J33)</f>
        <v>109.00000000000001</v>
      </c>
    </row>
    <row r="35" spans="1:10" ht="13.75" customHeight="1" x14ac:dyDescent="0.25">
      <c r="A35" s="48"/>
      <c r="B35" s="70"/>
      <c r="C35" s="70"/>
      <c r="D35" s="70"/>
      <c r="E35" s="70"/>
      <c r="F35" s="70"/>
      <c r="G35" s="70"/>
      <c r="H35" s="70"/>
      <c r="I35" s="70"/>
      <c r="J35" s="71"/>
    </row>
    <row r="36" spans="1:10" ht="13.75" customHeight="1" x14ac:dyDescent="0.25">
      <c r="A36" s="46" t="s">
        <v>58</v>
      </c>
      <c r="B36" s="65">
        <f>B34+B29</f>
        <v>322.2</v>
      </c>
      <c r="C36" s="65">
        <f>C34+C29</f>
        <v>374.70000000000005</v>
      </c>
      <c r="D36" s="65">
        <f>D34+D29</f>
        <v>374.59999999999997</v>
      </c>
      <c r="E36" s="65">
        <v>321</v>
      </c>
      <c r="F36" s="65">
        <f>F34+F29</f>
        <v>308.89999999999998</v>
      </c>
      <c r="G36" s="65">
        <f>G34+G29</f>
        <v>319.89999999999998</v>
      </c>
      <c r="H36" s="65">
        <f>H34+H29</f>
        <v>310.7</v>
      </c>
      <c r="I36" s="65">
        <f>I34+I29</f>
        <v>349.7</v>
      </c>
      <c r="J36" s="66">
        <f>J34+J29</f>
        <v>348.40000000000003</v>
      </c>
    </row>
    <row r="37" spans="1:10" ht="13.75" customHeight="1" x14ac:dyDescent="0.25">
      <c r="A37" s="48"/>
      <c r="B37" s="70"/>
      <c r="C37" s="70"/>
      <c r="D37" s="70"/>
      <c r="E37" s="70"/>
      <c r="F37" s="70"/>
      <c r="G37" s="70"/>
      <c r="H37" s="70"/>
      <c r="I37" s="70"/>
      <c r="J37" s="71"/>
    </row>
    <row r="38" spans="1:10" ht="13.75" customHeight="1" x14ac:dyDescent="0.25">
      <c r="A38" s="46" t="s">
        <v>59</v>
      </c>
      <c r="B38" s="65">
        <f>B36+B22</f>
        <v>599.09999999999991</v>
      </c>
      <c r="C38" s="65">
        <f>C36+C22</f>
        <v>737.80000000000007</v>
      </c>
      <c r="D38" s="65">
        <f>D36+D22</f>
        <v>835.5</v>
      </c>
      <c r="E38" s="65">
        <v>776.3</v>
      </c>
      <c r="F38" s="65">
        <f>F36+F22</f>
        <v>757.3</v>
      </c>
      <c r="G38" s="65">
        <f>G36+G22</f>
        <v>763.09999999999991</v>
      </c>
      <c r="H38" s="65">
        <f>H36+H22</f>
        <v>835.5</v>
      </c>
      <c r="I38" s="65">
        <f>I36+I22</f>
        <v>890</v>
      </c>
      <c r="J38" s="66">
        <f>J36+J22</f>
        <v>878.60000000000014</v>
      </c>
    </row>
  </sheetData>
  <phoneticPr fontId="9" type="noConversion"/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N32"/>
  <sheetViews>
    <sheetView showGridLines="0" zoomScaleNormal="100" zoomScalePageLayoutView="115" workbookViewId="0">
      <pane xSplit="1" ySplit="2" topLeftCell="B3" activePane="bottomRight" state="frozen"/>
      <selection pane="topRight" activeCell="A6" sqref="A6"/>
      <selection pane="bottomLeft" activeCell="A6" sqref="A6"/>
      <selection pane="bottomRight" activeCell="A41" sqref="A41"/>
    </sheetView>
  </sheetViews>
  <sheetFormatPr defaultColWidth="8.81640625" defaultRowHeight="13.75" customHeight="1" x14ac:dyDescent="0.35"/>
  <cols>
    <col min="1" max="1" width="78.81640625" style="19" bestFit="1" customWidth="1"/>
    <col min="2" max="12" width="11" style="19" customWidth="1"/>
    <col min="13" max="228" width="8.81640625" style="19"/>
    <col min="229" max="229" width="38.26953125" style="19" customWidth="1"/>
    <col min="230" max="230" width="9.7265625" style="19" customWidth="1"/>
    <col min="231" max="233" width="8.26953125" style="19" customWidth="1"/>
    <col min="234" max="234" width="7.453125" style="19" customWidth="1"/>
    <col min="235" max="235" width="8.7265625" style="19" customWidth="1"/>
    <col min="236" max="484" width="8.81640625" style="19"/>
    <col min="485" max="485" width="38.26953125" style="19" customWidth="1"/>
    <col min="486" max="486" width="9.7265625" style="19" customWidth="1"/>
    <col min="487" max="489" width="8.26953125" style="19" customWidth="1"/>
    <col min="490" max="490" width="7.453125" style="19" customWidth="1"/>
    <col min="491" max="491" width="8.7265625" style="19" customWidth="1"/>
    <col min="492" max="740" width="8.81640625" style="19"/>
    <col min="741" max="741" width="38.26953125" style="19" customWidth="1"/>
    <col min="742" max="742" width="9.7265625" style="19" customWidth="1"/>
    <col min="743" max="745" width="8.26953125" style="19" customWidth="1"/>
    <col min="746" max="746" width="7.453125" style="19" customWidth="1"/>
    <col min="747" max="747" width="8.7265625" style="19" customWidth="1"/>
    <col min="748" max="996" width="8.81640625" style="19"/>
    <col min="997" max="997" width="38.26953125" style="19" customWidth="1"/>
    <col min="998" max="998" width="9.7265625" style="19" customWidth="1"/>
    <col min="999" max="1001" width="8.26953125" style="19" customWidth="1"/>
    <col min="1002" max="1002" width="7.453125" style="19" customWidth="1"/>
    <col min="1003" max="1003" width="8.7265625" style="19" customWidth="1"/>
    <col min="1004" max="1252" width="8.81640625" style="19"/>
    <col min="1253" max="1253" width="38.26953125" style="19" customWidth="1"/>
    <col min="1254" max="1254" width="9.7265625" style="19" customWidth="1"/>
    <col min="1255" max="1257" width="8.26953125" style="19" customWidth="1"/>
    <col min="1258" max="1258" width="7.453125" style="19" customWidth="1"/>
    <col min="1259" max="1259" width="8.7265625" style="19" customWidth="1"/>
    <col min="1260" max="1508" width="8.81640625" style="19"/>
    <col min="1509" max="1509" width="38.26953125" style="19" customWidth="1"/>
    <col min="1510" max="1510" width="9.7265625" style="19" customWidth="1"/>
    <col min="1511" max="1513" width="8.26953125" style="19" customWidth="1"/>
    <col min="1514" max="1514" width="7.453125" style="19" customWidth="1"/>
    <col min="1515" max="1515" width="8.7265625" style="19" customWidth="1"/>
    <col min="1516" max="1764" width="8.81640625" style="19"/>
    <col min="1765" max="1765" width="38.26953125" style="19" customWidth="1"/>
    <col min="1766" max="1766" width="9.7265625" style="19" customWidth="1"/>
    <col min="1767" max="1769" width="8.26953125" style="19" customWidth="1"/>
    <col min="1770" max="1770" width="7.453125" style="19" customWidth="1"/>
    <col min="1771" max="1771" width="8.7265625" style="19" customWidth="1"/>
    <col min="1772" max="2020" width="8.81640625" style="19"/>
    <col min="2021" max="2021" width="38.26953125" style="19" customWidth="1"/>
    <col min="2022" max="2022" width="9.7265625" style="19" customWidth="1"/>
    <col min="2023" max="2025" width="8.26953125" style="19" customWidth="1"/>
    <col min="2026" max="2026" width="7.453125" style="19" customWidth="1"/>
    <col min="2027" max="2027" width="8.7265625" style="19" customWidth="1"/>
    <col min="2028" max="2276" width="8.81640625" style="19"/>
    <col min="2277" max="2277" width="38.26953125" style="19" customWidth="1"/>
    <col min="2278" max="2278" width="9.7265625" style="19" customWidth="1"/>
    <col min="2279" max="2281" width="8.26953125" style="19" customWidth="1"/>
    <col min="2282" max="2282" width="7.453125" style="19" customWidth="1"/>
    <col min="2283" max="2283" width="8.7265625" style="19" customWidth="1"/>
    <col min="2284" max="2532" width="8.81640625" style="19"/>
    <col min="2533" max="2533" width="38.26953125" style="19" customWidth="1"/>
    <col min="2534" max="2534" width="9.7265625" style="19" customWidth="1"/>
    <col min="2535" max="2537" width="8.26953125" style="19" customWidth="1"/>
    <col min="2538" max="2538" width="7.453125" style="19" customWidth="1"/>
    <col min="2539" max="2539" width="8.7265625" style="19" customWidth="1"/>
    <col min="2540" max="2788" width="8.81640625" style="19"/>
    <col min="2789" max="2789" width="38.26953125" style="19" customWidth="1"/>
    <col min="2790" max="2790" width="9.7265625" style="19" customWidth="1"/>
    <col min="2791" max="2793" width="8.26953125" style="19" customWidth="1"/>
    <col min="2794" max="2794" width="7.453125" style="19" customWidth="1"/>
    <col min="2795" max="2795" width="8.7265625" style="19" customWidth="1"/>
    <col min="2796" max="3044" width="8.81640625" style="19"/>
    <col min="3045" max="3045" width="38.26953125" style="19" customWidth="1"/>
    <col min="3046" max="3046" width="9.7265625" style="19" customWidth="1"/>
    <col min="3047" max="3049" width="8.26953125" style="19" customWidth="1"/>
    <col min="3050" max="3050" width="7.453125" style="19" customWidth="1"/>
    <col min="3051" max="3051" width="8.7265625" style="19" customWidth="1"/>
    <col min="3052" max="3300" width="8.81640625" style="19"/>
    <col min="3301" max="3301" width="38.26953125" style="19" customWidth="1"/>
    <col min="3302" max="3302" width="9.7265625" style="19" customWidth="1"/>
    <col min="3303" max="3305" width="8.26953125" style="19" customWidth="1"/>
    <col min="3306" max="3306" width="7.453125" style="19" customWidth="1"/>
    <col min="3307" max="3307" width="8.7265625" style="19" customWidth="1"/>
    <col min="3308" max="3556" width="8.81640625" style="19"/>
    <col min="3557" max="3557" width="38.26953125" style="19" customWidth="1"/>
    <col min="3558" max="3558" width="9.7265625" style="19" customWidth="1"/>
    <col min="3559" max="3561" width="8.26953125" style="19" customWidth="1"/>
    <col min="3562" max="3562" width="7.453125" style="19" customWidth="1"/>
    <col min="3563" max="3563" width="8.7265625" style="19" customWidth="1"/>
    <col min="3564" max="3812" width="8.81640625" style="19"/>
    <col min="3813" max="3813" width="38.26953125" style="19" customWidth="1"/>
    <col min="3814" max="3814" width="9.7265625" style="19" customWidth="1"/>
    <col min="3815" max="3817" width="8.26953125" style="19" customWidth="1"/>
    <col min="3818" max="3818" width="7.453125" style="19" customWidth="1"/>
    <col min="3819" max="3819" width="8.7265625" style="19" customWidth="1"/>
    <col min="3820" max="4068" width="8.81640625" style="19"/>
    <col min="4069" max="4069" width="38.26953125" style="19" customWidth="1"/>
    <col min="4070" max="4070" width="9.7265625" style="19" customWidth="1"/>
    <col min="4071" max="4073" width="8.26953125" style="19" customWidth="1"/>
    <col min="4074" max="4074" width="7.453125" style="19" customWidth="1"/>
    <col min="4075" max="4075" width="8.7265625" style="19" customWidth="1"/>
    <col min="4076" max="4324" width="8.81640625" style="19"/>
    <col min="4325" max="4325" width="38.26953125" style="19" customWidth="1"/>
    <col min="4326" max="4326" width="9.7265625" style="19" customWidth="1"/>
    <col min="4327" max="4329" width="8.26953125" style="19" customWidth="1"/>
    <col min="4330" max="4330" width="7.453125" style="19" customWidth="1"/>
    <col min="4331" max="4331" width="8.7265625" style="19" customWidth="1"/>
    <col min="4332" max="4580" width="8.81640625" style="19"/>
    <col min="4581" max="4581" width="38.26953125" style="19" customWidth="1"/>
    <col min="4582" max="4582" width="9.7265625" style="19" customWidth="1"/>
    <col min="4583" max="4585" width="8.26953125" style="19" customWidth="1"/>
    <col min="4586" max="4586" width="7.453125" style="19" customWidth="1"/>
    <col min="4587" max="4587" width="8.7265625" style="19" customWidth="1"/>
    <col min="4588" max="4836" width="8.81640625" style="19"/>
    <col min="4837" max="4837" width="38.26953125" style="19" customWidth="1"/>
    <col min="4838" max="4838" width="9.7265625" style="19" customWidth="1"/>
    <col min="4839" max="4841" width="8.26953125" style="19" customWidth="1"/>
    <col min="4842" max="4842" width="7.453125" style="19" customWidth="1"/>
    <col min="4843" max="4843" width="8.7265625" style="19" customWidth="1"/>
    <col min="4844" max="5092" width="8.81640625" style="19"/>
    <col min="5093" max="5093" width="38.26953125" style="19" customWidth="1"/>
    <col min="5094" max="5094" width="9.7265625" style="19" customWidth="1"/>
    <col min="5095" max="5097" width="8.26953125" style="19" customWidth="1"/>
    <col min="5098" max="5098" width="7.453125" style="19" customWidth="1"/>
    <col min="5099" max="5099" width="8.7265625" style="19" customWidth="1"/>
    <col min="5100" max="5348" width="8.81640625" style="19"/>
    <col min="5349" max="5349" width="38.26953125" style="19" customWidth="1"/>
    <col min="5350" max="5350" width="9.7265625" style="19" customWidth="1"/>
    <col min="5351" max="5353" width="8.26953125" style="19" customWidth="1"/>
    <col min="5354" max="5354" width="7.453125" style="19" customWidth="1"/>
    <col min="5355" max="5355" width="8.7265625" style="19" customWidth="1"/>
    <col min="5356" max="5604" width="8.81640625" style="19"/>
    <col min="5605" max="5605" width="38.26953125" style="19" customWidth="1"/>
    <col min="5606" max="5606" width="9.7265625" style="19" customWidth="1"/>
    <col min="5607" max="5609" width="8.26953125" style="19" customWidth="1"/>
    <col min="5610" max="5610" width="7.453125" style="19" customWidth="1"/>
    <col min="5611" max="5611" width="8.7265625" style="19" customWidth="1"/>
    <col min="5612" max="5860" width="8.81640625" style="19"/>
    <col min="5861" max="5861" width="38.26953125" style="19" customWidth="1"/>
    <col min="5862" max="5862" width="9.7265625" style="19" customWidth="1"/>
    <col min="5863" max="5865" width="8.26953125" style="19" customWidth="1"/>
    <col min="5866" max="5866" width="7.453125" style="19" customWidth="1"/>
    <col min="5867" max="5867" width="8.7265625" style="19" customWidth="1"/>
    <col min="5868" max="6116" width="8.81640625" style="19"/>
    <col min="6117" max="6117" width="38.26953125" style="19" customWidth="1"/>
    <col min="6118" max="6118" width="9.7265625" style="19" customWidth="1"/>
    <col min="6119" max="6121" width="8.26953125" style="19" customWidth="1"/>
    <col min="6122" max="6122" width="7.453125" style="19" customWidth="1"/>
    <col min="6123" max="6123" width="8.7265625" style="19" customWidth="1"/>
    <col min="6124" max="6372" width="8.81640625" style="19"/>
    <col min="6373" max="6373" width="38.26953125" style="19" customWidth="1"/>
    <col min="6374" max="6374" width="9.7265625" style="19" customWidth="1"/>
    <col min="6375" max="6377" width="8.26953125" style="19" customWidth="1"/>
    <col min="6378" max="6378" width="7.453125" style="19" customWidth="1"/>
    <col min="6379" max="6379" width="8.7265625" style="19" customWidth="1"/>
    <col min="6380" max="6628" width="8.81640625" style="19"/>
    <col min="6629" max="6629" width="38.26953125" style="19" customWidth="1"/>
    <col min="6630" max="6630" width="9.7265625" style="19" customWidth="1"/>
    <col min="6631" max="6633" width="8.26953125" style="19" customWidth="1"/>
    <col min="6634" max="6634" width="7.453125" style="19" customWidth="1"/>
    <col min="6635" max="6635" width="8.7265625" style="19" customWidth="1"/>
    <col min="6636" max="6884" width="8.81640625" style="19"/>
    <col min="6885" max="6885" width="38.26953125" style="19" customWidth="1"/>
    <col min="6886" max="6886" width="9.7265625" style="19" customWidth="1"/>
    <col min="6887" max="6889" width="8.26953125" style="19" customWidth="1"/>
    <col min="6890" max="6890" width="7.453125" style="19" customWidth="1"/>
    <col min="6891" max="6891" width="8.7265625" style="19" customWidth="1"/>
    <col min="6892" max="7140" width="8.81640625" style="19"/>
    <col min="7141" max="7141" width="38.26953125" style="19" customWidth="1"/>
    <col min="7142" max="7142" width="9.7265625" style="19" customWidth="1"/>
    <col min="7143" max="7145" width="8.26953125" style="19" customWidth="1"/>
    <col min="7146" max="7146" width="7.453125" style="19" customWidth="1"/>
    <col min="7147" max="7147" width="8.7265625" style="19" customWidth="1"/>
    <col min="7148" max="7396" width="8.81640625" style="19"/>
    <col min="7397" max="7397" width="38.26953125" style="19" customWidth="1"/>
    <col min="7398" max="7398" width="9.7265625" style="19" customWidth="1"/>
    <col min="7399" max="7401" width="8.26953125" style="19" customWidth="1"/>
    <col min="7402" max="7402" width="7.453125" style="19" customWidth="1"/>
    <col min="7403" max="7403" width="8.7265625" style="19" customWidth="1"/>
    <col min="7404" max="7652" width="8.81640625" style="19"/>
    <col min="7653" max="7653" width="38.26953125" style="19" customWidth="1"/>
    <col min="7654" max="7654" width="9.7265625" style="19" customWidth="1"/>
    <col min="7655" max="7657" width="8.26953125" style="19" customWidth="1"/>
    <col min="7658" max="7658" width="7.453125" style="19" customWidth="1"/>
    <col min="7659" max="7659" width="8.7265625" style="19" customWidth="1"/>
    <col min="7660" max="7908" width="8.81640625" style="19"/>
    <col min="7909" max="7909" width="38.26953125" style="19" customWidth="1"/>
    <col min="7910" max="7910" width="9.7265625" style="19" customWidth="1"/>
    <col min="7911" max="7913" width="8.26953125" style="19" customWidth="1"/>
    <col min="7914" max="7914" width="7.453125" style="19" customWidth="1"/>
    <col min="7915" max="7915" width="8.7265625" style="19" customWidth="1"/>
    <col min="7916" max="8164" width="8.81640625" style="19"/>
    <col min="8165" max="8165" width="38.26953125" style="19" customWidth="1"/>
    <col min="8166" max="8166" width="9.7265625" style="19" customWidth="1"/>
    <col min="8167" max="8169" width="8.26953125" style="19" customWidth="1"/>
    <col min="8170" max="8170" width="7.453125" style="19" customWidth="1"/>
    <col min="8171" max="8171" width="8.7265625" style="19" customWidth="1"/>
    <col min="8172" max="8420" width="8.81640625" style="19"/>
    <col min="8421" max="8421" width="38.26953125" style="19" customWidth="1"/>
    <col min="8422" max="8422" width="9.7265625" style="19" customWidth="1"/>
    <col min="8423" max="8425" width="8.26953125" style="19" customWidth="1"/>
    <col min="8426" max="8426" width="7.453125" style="19" customWidth="1"/>
    <col min="8427" max="8427" width="8.7265625" style="19" customWidth="1"/>
    <col min="8428" max="8676" width="8.81640625" style="19"/>
    <col min="8677" max="8677" width="38.26953125" style="19" customWidth="1"/>
    <col min="8678" max="8678" width="9.7265625" style="19" customWidth="1"/>
    <col min="8679" max="8681" width="8.26953125" style="19" customWidth="1"/>
    <col min="8682" max="8682" width="7.453125" style="19" customWidth="1"/>
    <col min="8683" max="8683" width="8.7265625" style="19" customWidth="1"/>
    <col min="8684" max="8932" width="8.81640625" style="19"/>
    <col min="8933" max="8933" width="38.26953125" style="19" customWidth="1"/>
    <col min="8934" max="8934" width="9.7265625" style="19" customWidth="1"/>
    <col min="8935" max="8937" width="8.26953125" style="19" customWidth="1"/>
    <col min="8938" max="8938" width="7.453125" style="19" customWidth="1"/>
    <col min="8939" max="8939" width="8.7265625" style="19" customWidth="1"/>
    <col min="8940" max="9188" width="8.81640625" style="19"/>
    <col min="9189" max="9189" width="38.26953125" style="19" customWidth="1"/>
    <col min="9190" max="9190" width="9.7265625" style="19" customWidth="1"/>
    <col min="9191" max="9193" width="8.26953125" style="19" customWidth="1"/>
    <col min="9194" max="9194" width="7.453125" style="19" customWidth="1"/>
    <col min="9195" max="9195" width="8.7265625" style="19" customWidth="1"/>
    <col min="9196" max="9444" width="8.81640625" style="19"/>
    <col min="9445" max="9445" width="38.26953125" style="19" customWidth="1"/>
    <col min="9446" max="9446" width="9.7265625" style="19" customWidth="1"/>
    <col min="9447" max="9449" width="8.26953125" style="19" customWidth="1"/>
    <col min="9450" max="9450" width="7.453125" style="19" customWidth="1"/>
    <col min="9451" max="9451" width="8.7265625" style="19" customWidth="1"/>
    <col min="9452" max="9700" width="8.81640625" style="19"/>
    <col min="9701" max="9701" width="38.26953125" style="19" customWidth="1"/>
    <col min="9702" max="9702" width="9.7265625" style="19" customWidth="1"/>
    <col min="9703" max="9705" width="8.26953125" style="19" customWidth="1"/>
    <col min="9706" max="9706" width="7.453125" style="19" customWidth="1"/>
    <col min="9707" max="9707" width="8.7265625" style="19" customWidth="1"/>
    <col min="9708" max="9956" width="8.81640625" style="19"/>
    <col min="9957" max="9957" width="38.26953125" style="19" customWidth="1"/>
    <col min="9958" max="9958" width="9.7265625" style="19" customWidth="1"/>
    <col min="9959" max="9961" width="8.26953125" style="19" customWidth="1"/>
    <col min="9962" max="9962" width="7.453125" style="19" customWidth="1"/>
    <col min="9963" max="9963" width="8.7265625" style="19" customWidth="1"/>
    <col min="9964" max="10212" width="8.81640625" style="19"/>
    <col min="10213" max="10213" width="38.26953125" style="19" customWidth="1"/>
    <col min="10214" max="10214" width="9.7265625" style="19" customWidth="1"/>
    <col min="10215" max="10217" width="8.26953125" style="19" customWidth="1"/>
    <col min="10218" max="10218" width="7.453125" style="19" customWidth="1"/>
    <col min="10219" max="10219" width="8.7265625" style="19" customWidth="1"/>
    <col min="10220" max="10468" width="8.81640625" style="19"/>
    <col min="10469" max="10469" width="38.26953125" style="19" customWidth="1"/>
    <col min="10470" max="10470" width="9.7265625" style="19" customWidth="1"/>
    <col min="10471" max="10473" width="8.26953125" style="19" customWidth="1"/>
    <col min="10474" max="10474" width="7.453125" style="19" customWidth="1"/>
    <col min="10475" max="10475" width="8.7265625" style="19" customWidth="1"/>
    <col min="10476" max="10724" width="8.81640625" style="19"/>
    <col min="10725" max="10725" width="38.26953125" style="19" customWidth="1"/>
    <col min="10726" max="10726" width="9.7265625" style="19" customWidth="1"/>
    <col min="10727" max="10729" width="8.26953125" style="19" customWidth="1"/>
    <col min="10730" max="10730" width="7.453125" style="19" customWidth="1"/>
    <col min="10731" max="10731" width="8.7265625" style="19" customWidth="1"/>
    <col min="10732" max="10980" width="8.81640625" style="19"/>
    <col min="10981" max="10981" width="38.26953125" style="19" customWidth="1"/>
    <col min="10982" max="10982" width="9.7265625" style="19" customWidth="1"/>
    <col min="10983" max="10985" width="8.26953125" style="19" customWidth="1"/>
    <col min="10986" max="10986" width="7.453125" style="19" customWidth="1"/>
    <col min="10987" max="10987" width="8.7265625" style="19" customWidth="1"/>
    <col min="10988" max="11236" width="8.81640625" style="19"/>
    <col min="11237" max="11237" width="38.26953125" style="19" customWidth="1"/>
    <col min="11238" max="11238" width="9.7265625" style="19" customWidth="1"/>
    <col min="11239" max="11241" width="8.26953125" style="19" customWidth="1"/>
    <col min="11242" max="11242" width="7.453125" style="19" customWidth="1"/>
    <col min="11243" max="11243" width="8.7265625" style="19" customWidth="1"/>
    <col min="11244" max="11492" width="8.81640625" style="19"/>
    <col min="11493" max="11493" width="38.26953125" style="19" customWidth="1"/>
    <col min="11494" max="11494" width="9.7265625" style="19" customWidth="1"/>
    <col min="11495" max="11497" width="8.26953125" style="19" customWidth="1"/>
    <col min="11498" max="11498" width="7.453125" style="19" customWidth="1"/>
    <col min="11499" max="11499" width="8.7265625" style="19" customWidth="1"/>
    <col min="11500" max="11748" width="8.81640625" style="19"/>
    <col min="11749" max="11749" width="38.26953125" style="19" customWidth="1"/>
    <col min="11750" max="11750" width="9.7265625" style="19" customWidth="1"/>
    <col min="11751" max="11753" width="8.26953125" style="19" customWidth="1"/>
    <col min="11754" max="11754" width="7.453125" style="19" customWidth="1"/>
    <col min="11755" max="11755" width="8.7265625" style="19" customWidth="1"/>
    <col min="11756" max="12004" width="8.81640625" style="19"/>
    <col min="12005" max="12005" width="38.26953125" style="19" customWidth="1"/>
    <col min="12006" max="12006" width="9.7265625" style="19" customWidth="1"/>
    <col min="12007" max="12009" width="8.26953125" style="19" customWidth="1"/>
    <col min="12010" max="12010" width="7.453125" style="19" customWidth="1"/>
    <col min="12011" max="12011" width="8.7265625" style="19" customWidth="1"/>
    <col min="12012" max="12260" width="8.81640625" style="19"/>
    <col min="12261" max="12261" width="38.26953125" style="19" customWidth="1"/>
    <col min="12262" max="12262" width="9.7265625" style="19" customWidth="1"/>
    <col min="12263" max="12265" width="8.26953125" style="19" customWidth="1"/>
    <col min="12266" max="12266" width="7.453125" style="19" customWidth="1"/>
    <col min="12267" max="12267" width="8.7265625" style="19" customWidth="1"/>
    <col min="12268" max="12516" width="8.81640625" style="19"/>
    <col min="12517" max="12517" width="38.26953125" style="19" customWidth="1"/>
    <col min="12518" max="12518" width="9.7265625" style="19" customWidth="1"/>
    <col min="12519" max="12521" width="8.26953125" style="19" customWidth="1"/>
    <col min="12522" max="12522" width="7.453125" style="19" customWidth="1"/>
    <col min="12523" max="12523" width="8.7265625" style="19" customWidth="1"/>
    <col min="12524" max="12772" width="8.81640625" style="19"/>
    <col min="12773" max="12773" width="38.26953125" style="19" customWidth="1"/>
    <col min="12774" max="12774" width="9.7265625" style="19" customWidth="1"/>
    <col min="12775" max="12777" width="8.26953125" style="19" customWidth="1"/>
    <col min="12778" max="12778" width="7.453125" style="19" customWidth="1"/>
    <col min="12779" max="12779" width="8.7265625" style="19" customWidth="1"/>
    <col min="12780" max="13028" width="8.81640625" style="19"/>
    <col min="13029" max="13029" width="38.26953125" style="19" customWidth="1"/>
    <col min="13030" max="13030" width="9.7265625" style="19" customWidth="1"/>
    <col min="13031" max="13033" width="8.26953125" style="19" customWidth="1"/>
    <col min="13034" max="13034" width="7.453125" style="19" customWidth="1"/>
    <col min="13035" max="13035" width="8.7265625" style="19" customWidth="1"/>
    <col min="13036" max="13284" width="8.81640625" style="19"/>
    <col min="13285" max="13285" width="38.26953125" style="19" customWidth="1"/>
    <col min="13286" max="13286" width="9.7265625" style="19" customWidth="1"/>
    <col min="13287" max="13289" width="8.26953125" style="19" customWidth="1"/>
    <col min="13290" max="13290" width="7.453125" style="19" customWidth="1"/>
    <col min="13291" max="13291" width="8.7265625" style="19" customWidth="1"/>
    <col min="13292" max="13540" width="8.81640625" style="19"/>
    <col min="13541" max="13541" width="38.26953125" style="19" customWidth="1"/>
    <col min="13542" max="13542" width="9.7265625" style="19" customWidth="1"/>
    <col min="13543" max="13545" width="8.26953125" style="19" customWidth="1"/>
    <col min="13546" max="13546" width="7.453125" style="19" customWidth="1"/>
    <col min="13547" max="13547" width="8.7265625" style="19" customWidth="1"/>
    <col min="13548" max="13796" width="8.81640625" style="19"/>
    <col min="13797" max="13797" width="38.26953125" style="19" customWidth="1"/>
    <col min="13798" max="13798" width="9.7265625" style="19" customWidth="1"/>
    <col min="13799" max="13801" width="8.26953125" style="19" customWidth="1"/>
    <col min="13802" max="13802" width="7.453125" style="19" customWidth="1"/>
    <col min="13803" max="13803" width="8.7265625" style="19" customWidth="1"/>
    <col min="13804" max="14052" width="8.81640625" style="19"/>
    <col min="14053" max="14053" width="38.26953125" style="19" customWidth="1"/>
    <col min="14054" max="14054" width="9.7265625" style="19" customWidth="1"/>
    <col min="14055" max="14057" width="8.26953125" style="19" customWidth="1"/>
    <col min="14058" max="14058" width="7.453125" style="19" customWidth="1"/>
    <col min="14059" max="14059" width="8.7265625" style="19" customWidth="1"/>
    <col min="14060" max="14308" width="8.81640625" style="19"/>
    <col min="14309" max="14309" width="38.26953125" style="19" customWidth="1"/>
    <col min="14310" max="14310" width="9.7265625" style="19" customWidth="1"/>
    <col min="14311" max="14313" width="8.26953125" style="19" customWidth="1"/>
    <col min="14314" max="14314" width="7.453125" style="19" customWidth="1"/>
    <col min="14315" max="14315" width="8.7265625" style="19" customWidth="1"/>
    <col min="14316" max="14564" width="8.81640625" style="19"/>
    <col min="14565" max="14565" width="38.26953125" style="19" customWidth="1"/>
    <col min="14566" max="14566" width="9.7265625" style="19" customWidth="1"/>
    <col min="14567" max="14569" width="8.26953125" style="19" customWidth="1"/>
    <col min="14570" max="14570" width="7.453125" style="19" customWidth="1"/>
    <col min="14571" max="14571" width="8.7265625" style="19" customWidth="1"/>
    <col min="14572" max="14820" width="8.81640625" style="19"/>
    <col min="14821" max="14821" width="38.26953125" style="19" customWidth="1"/>
    <col min="14822" max="14822" width="9.7265625" style="19" customWidth="1"/>
    <col min="14823" max="14825" width="8.26953125" style="19" customWidth="1"/>
    <col min="14826" max="14826" width="7.453125" style="19" customWidth="1"/>
    <col min="14827" max="14827" width="8.7265625" style="19" customWidth="1"/>
    <col min="14828" max="15076" width="8.81640625" style="19"/>
    <col min="15077" max="15077" width="38.26953125" style="19" customWidth="1"/>
    <col min="15078" max="15078" width="9.7265625" style="19" customWidth="1"/>
    <col min="15079" max="15081" width="8.26953125" style="19" customWidth="1"/>
    <col min="15082" max="15082" width="7.453125" style="19" customWidth="1"/>
    <col min="15083" max="15083" width="8.7265625" style="19" customWidth="1"/>
    <col min="15084" max="15332" width="8.81640625" style="19"/>
    <col min="15333" max="15333" width="38.26953125" style="19" customWidth="1"/>
    <col min="15334" max="15334" width="9.7265625" style="19" customWidth="1"/>
    <col min="15335" max="15337" width="8.26953125" style="19" customWidth="1"/>
    <col min="15338" max="15338" width="7.453125" style="19" customWidth="1"/>
    <col min="15339" max="15339" width="8.7265625" style="19" customWidth="1"/>
    <col min="15340" max="15588" width="8.81640625" style="19"/>
    <col min="15589" max="15589" width="38.26953125" style="19" customWidth="1"/>
    <col min="15590" max="15590" width="9.7265625" style="19" customWidth="1"/>
    <col min="15591" max="15593" width="8.26953125" style="19" customWidth="1"/>
    <col min="15594" max="15594" width="7.453125" style="19" customWidth="1"/>
    <col min="15595" max="15595" width="8.7265625" style="19" customWidth="1"/>
    <col min="15596" max="15844" width="8.81640625" style="19"/>
    <col min="15845" max="15845" width="38.26953125" style="19" customWidth="1"/>
    <col min="15846" max="15846" width="9.7265625" style="19" customWidth="1"/>
    <col min="15847" max="15849" width="8.26953125" style="19" customWidth="1"/>
    <col min="15850" max="15850" width="7.453125" style="19" customWidth="1"/>
    <col min="15851" max="15851" width="8.7265625" style="19" customWidth="1"/>
    <col min="15852" max="16100" width="8.81640625" style="19"/>
    <col min="16101" max="16101" width="38.26953125" style="19" customWidth="1"/>
    <col min="16102" max="16102" width="9.7265625" style="19" customWidth="1"/>
    <col min="16103" max="16105" width="8.26953125" style="19" customWidth="1"/>
    <col min="16106" max="16106" width="7.453125" style="19" customWidth="1"/>
    <col min="16107" max="16107" width="8.7265625" style="19" customWidth="1"/>
    <col min="16108" max="16384" width="8.81640625" style="19"/>
  </cols>
  <sheetData>
    <row r="2" spans="1:14" ht="13.75" customHeight="1" x14ac:dyDescent="0.35">
      <c r="A2" s="91"/>
      <c r="B2" s="92" t="s">
        <v>0</v>
      </c>
      <c r="C2" s="92" t="s">
        <v>1</v>
      </c>
      <c r="D2" s="92" t="s">
        <v>2</v>
      </c>
      <c r="E2" s="92" t="s">
        <v>3</v>
      </c>
      <c r="F2" s="92" t="s">
        <v>4</v>
      </c>
      <c r="G2" s="92" t="s">
        <v>5</v>
      </c>
      <c r="H2" s="92" t="s">
        <v>6</v>
      </c>
      <c r="I2" s="92" t="s">
        <v>7</v>
      </c>
      <c r="J2" s="92" t="s">
        <v>8</v>
      </c>
      <c r="K2" s="92" t="s">
        <v>9</v>
      </c>
      <c r="L2" s="92" t="s">
        <v>10</v>
      </c>
    </row>
    <row r="3" spans="1:14" ht="13.75" customHeight="1" x14ac:dyDescent="0.35">
      <c r="A3" s="22" t="s">
        <v>60</v>
      </c>
      <c r="B3" s="13">
        <v>21.5</v>
      </c>
      <c r="C3" s="13">
        <v>34.5</v>
      </c>
      <c r="D3" s="13">
        <v>111.3</v>
      </c>
      <c r="E3" s="13">
        <f>-6.3-10.7</f>
        <v>-17</v>
      </c>
      <c r="F3" s="13">
        <v>0.30000000000000071</v>
      </c>
      <c r="G3" s="13">
        <v>1.5999999999999996</v>
      </c>
      <c r="H3" s="13">
        <f t="shared" ref="H3:H10" si="0">+I3-E3-F3-G3</f>
        <v>2.9000000000000004</v>
      </c>
      <c r="I3" s="13">
        <v>-12.2</v>
      </c>
      <c r="J3" s="13">
        <v>17.7</v>
      </c>
      <c r="K3" s="13">
        <v>24.5</v>
      </c>
      <c r="L3" s="43">
        <v>-1.9</v>
      </c>
      <c r="N3" s="98"/>
    </row>
    <row r="4" spans="1:14" ht="13.75" customHeight="1" x14ac:dyDescent="0.35">
      <c r="A4" s="22" t="s">
        <v>61</v>
      </c>
      <c r="B4" s="13">
        <v>13.699999999999996</v>
      </c>
      <c r="C4" s="13">
        <v>21.300000000000004</v>
      </c>
      <c r="D4" s="13">
        <v>74.7</v>
      </c>
      <c r="E4" s="13">
        <v>14.4</v>
      </c>
      <c r="F4" s="13">
        <v>17.800000000000004</v>
      </c>
      <c r="G4" s="13">
        <v>17.799999999999997</v>
      </c>
      <c r="H4" s="13">
        <f t="shared" si="0"/>
        <v>20.900000000000006</v>
      </c>
      <c r="I4" s="13">
        <v>70.900000000000006</v>
      </c>
      <c r="J4" s="13">
        <v>15.8</v>
      </c>
      <c r="K4" s="13">
        <v>18.8</v>
      </c>
      <c r="L4" s="43">
        <v>7.4</v>
      </c>
      <c r="N4" s="98"/>
    </row>
    <row r="5" spans="1:14" ht="13.75" customHeight="1" x14ac:dyDescent="0.3">
      <c r="A5" s="22" t="s">
        <v>16</v>
      </c>
      <c r="B5" s="13">
        <v>0</v>
      </c>
      <c r="C5" s="13">
        <v>0</v>
      </c>
      <c r="D5" s="13">
        <v>0</v>
      </c>
      <c r="E5" s="13">
        <v>10.7</v>
      </c>
      <c r="F5" s="13">
        <v>0</v>
      </c>
      <c r="G5" s="13">
        <v>0</v>
      </c>
      <c r="H5" s="13">
        <f t="shared" si="0"/>
        <v>2.5</v>
      </c>
      <c r="I5" s="30">
        <v>13.2</v>
      </c>
      <c r="J5" s="30">
        <v>0</v>
      </c>
      <c r="K5" s="30">
        <v>0</v>
      </c>
      <c r="L5" s="31">
        <v>0</v>
      </c>
      <c r="N5" s="98"/>
    </row>
    <row r="6" spans="1:14" ht="13.75" customHeight="1" x14ac:dyDescent="0.35">
      <c r="A6" s="22" t="s">
        <v>62</v>
      </c>
      <c r="B6" s="13">
        <v>0</v>
      </c>
      <c r="C6" s="13">
        <v>0</v>
      </c>
      <c r="D6" s="13">
        <v>0</v>
      </c>
      <c r="E6" s="13">
        <v>1.4</v>
      </c>
      <c r="F6" s="13">
        <v>0.60000000000000009</v>
      </c>
      <c r="G6" s="13">
        <v>-0.30000000000000004</v>
      </c>
      <c r="H6" s="13">
        <f t="shared" si="0"/>
        <v>-1.3</v>
      </c>
      <c r="I6" s="13">
        <v>0.4</v>
      </c>
      <c r="J6" s="13">
        <v>-3.3</v>
      </c>
      <c r="K6" s="13">
        <v>1.4</v>
      </c>
      <c r="L6" s="43">
        <v>-0.5</v>
      </c>
      <c r="N6" s="98"/>
    </row>
    <row r="7" spans="1:14" ht="13.75" customHeight="1" x14ac:dyDescent="0.3">
      <c r="A7" s="22" t="s">
        <v>63</v>
      </c>
      <c r="B7" s="13">
        <v>-2.3000000000000003</v>
      </c>
      <c r="C7" s="13">
        <v>0.10000000000000009</v>
      </c>
      <c r="D7" s="30">
        <v>-2</v>
      </c>
      <c r="E7" s="13">
        <v>1.2</v>
      </c>
      <c r="F7" s="13">
        <v>-9.9999999999999867E-2</v>
      </c>
      <c r="G7" s="13">
        <v>-0.10000000000000009</v>
      </c>
      <c r="H7" s="13">
        <f t="shared" si="0"/>
        <v>-0.4</v>
      </c>
      <c r="I7" s="30">
        <v>0.6</v>
      </c>
      <c r="J7" s="30">
        <v>0.2</v>
      </c>
      <c r="K7" s="30">
        <v>-0.8</v>
      </c>
      <c r="L7" s="31">
        <v>0.2</v>
      </c>
      <c r="N7" s="98"/>
    </row>
    <row r="8" spans="1:14" ht="13.75" customHeight="1" x14ac:dyDescent="0.35">
      <c r="A8" s="22" t="s">
        <v>64</v>
      </c>
      <c r="B8" s="13">
        <v>-0.60000000000000009</v>
      </c>
      <c r="C8" s="13">
        <v>-0.39999999999999991</v>
      </c>
      <c r="D8" s="13">
        <v>-2</v>
      </c>
      <c r="E8" s="13">
        <v>-0.4</v>
      </c>
      <c r="F8" s="13">
        <v>-0.19999999999999996</v>
      </c>
      <c r="G8" s="13">
        <v>-9.9999999999999978E-2</v>
      </c>
      <c r="H8" s="13">
        <f t="shared" si="0"/>
        <v>-0.20000000000000007</v>
      </c>
      <c r="I8" s="13">
        <v>-0.9</v>
      </c>
      <c r="J8" s="13">
        <v>-0.2</v>
      </c>
      <c r="K8" s="13">
        <v>-0.2</v>
      </c>
      <c r="L8" s="43">
        <v>-0.2</v>
      </c>
      <c r="N8" s="98"/>
    </row>
    <row r="9" spans="1:14" ht="13.75" customHeight="1" x14ac:dyDescent="0.3">
      <c r="A9" s="22" t="s">
        <v>65</v>
      </c>
      <c r="B9" s="13">
        <v>0.4</v>
      </c>
      <c r="C9" s="13">
        <v>-0.60000000000000009</v>
      </c>
      <c r="D9" s="30">
        <v>0.2</v>
      </c>
      <c r="E9" s="13">
        <v>0.1</v>
      </c>
      <c r="F9" s="13">
        <v>0.19999999999999998</v>
      </c>
      <c r="G9" s="13">
        <v>0.10000000000000006</v>
      </c>
      <c r="H9" s="13">
        <f t="shared" si="0"/>
        <v>9.9999999999999978E-2</v>
      </c>
      <c r="I9" s="30">
        <v>0.5</v>
      </c>
      <c r="J9" s="30">
        <v>0.1</v>
      </c>
      <c r="K9" s="30">
        <v>0.2</v>
      </c>
      <c r="L9" s="31">
        <v>0.2</v>
      </c>
      <c r="N9" s="98"/>
    </row>
    <row r="10" spans="1:14" ht="13.75" customHeight="1" x14ac:dyDescent="0.35">
      <c r="A10" s="22" t="s">
        <v>66</v>
      </c>
      <c r="B10" s="13">
        <v>0</v>
      </c>
      <c r="C10" s="13">
        <v>0</v>
      </c>
      <c r="D10" s="13">
        <v>-0.3</v>
      </c>
      <c r="E10" s="13">
        <v>1.2</v>
      </c>
      <c r="F10" s="13">
        <v>0</v>
      </c>
      <c r="G10" s="13">
        <v>0</v>
      </c>
      <c r="H10" s="13">
        <f t="shared" si="0"/>
        <v>0</v>
      </c>
      <c r="I10" s="13">
        <v>1.2</v>
      </c>
      <c r="J10" s="13">
        <v>0</v>
      </c>
      <c r="K10" s="13">
        <v>0</v>
      </c>
      <c r="L10" s="43">
        <v>0</v>
      </c>
      <c r="N10" s="98"/>
    </row>
    <row r="11" spans="1:14" ht="13.75" customHeight="1" x14ac:dyDescent="0.35">
      <c r="A11" s="22" t="s">
        <v>67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43">
        <v>0.2</v>
      </c>
      <c r="N11" s="98"/>
    </row>
    <row r="12" spans="1:14" ht="13.75" customHeight="1" x14ac:dyDescent="0.35">
      <c r="A12" s="22" t="s">
        <v>68</v>
      </c>
      <c r="B12" s="13">
        <v>40.5</v>
      </c>
      <c r="C12" s="13">
        <v>-5.3000000000000043</v>
      </c>
      <c r="D12" s="13">
        <v>57.8</v>
      </c>
      <c r="E12" s="13">
        <v>44.3</v>
      </c>
      <c r="F12" s="13">
        <v>-36.599999999999994</v>
      </c>
      <c r="G12" s="13">
        <v>14.599999999999998</v>
      </c>
      <c r="H12" s="13">
        <f>+I12-E12-F12-G12</f>
        <v>-19.8</v>
      </c>
      <c r="I12" s="13">
        <v>2.5</v>
      </c>
      <c r="J12" s="13">
        <v>-8.9</v>
      </c>
      <c r="K12" s="13">
        <v>27.4</v>
      </c>
      <c r="L12" s="43">
        <v>23.8</v>
      </c>
      <c r="N12" s="98"/>
    </row>
    <row r="13" spans="1:14" ht="13.75" customHeight="1" x14ac:dyDescent="0.35">
      <c r="A13" s="22" t="s">
        <v>69</v>
      </c>
      <c r="B13" s="13">
        <v>-9.3000000000000007</v>
      </c>
      <c r="C13" s="13">
        <v>-8.1999999999999993</v>
      </c>
      <c r="D13" s="13">
        <v>-36.5</v>
      </c>
      <c r="E13" s="13">
        <v>-6.1</v>
      </c>
      <c r="F13" s="13">
        <v>-5.5</v>
      </c>
      <c r="G13" s="13">
        <v>-7.9</v>
      </c>
      <c r="H13" s="13">
        <f>+I13-E13-F13-G13</f>
        <v>-7.2000000000000011</v>
      </c>
      <c r="I13" s="13">
        <v>-26.7</v>
      </c>
      <c r="J13" s="13">
        <v>-9.6</v>
      </c>
      <c r="K13" s="13">
        <v>-8.5</v>
      </c>
      <c r="L13" s="43">
        <v>-7.7</v>
      </c>
      <c r="N13" s="98"/>
    </row>
    <row r="14" spans="1:14" ht="13.75" customHeight="1" x14ac:dyDescent="0.35">
      <c r="A14" s="23" t="s">
        <v>70</v>
      </c>
      <c r="B14" s="72">
        <v>63.899999999999991</v>
      </c>
      <c r="C14" s="72">
        <v>41.400000000000006</v>
      </c>
      <c r="D14" s="72">
        <f>SUM(D3:D13)</f>
        <v>203.2</v>
      </c>
      <c r="E14" s="72">
        <f>SUM(E3:E13)</f>
        <v>49.79999999999999</v>
      </c>
      <c r="F14" s="72">
        <v>-23.499999999999989</v>
      </c>
      <c r="G14" s="72">
        <v>25.699999999999996</v>
      </c>
      <c r="H14" s="58">
        <f t="shared" ref="H14:H29" si="1">+I14-E14-F14-G14</f>
        <v>-2.4999999999999964</v>
      </c>
      <c r="I14" s="83">
        <f>SUM(I3:I13)</f>
        <v>49.5</v>
      </c>
      <c r="J14" s="83">
        <f>SUM(J3:J13)</f>
        <v>11.799999999999999</v>
      </c>
      <c r="K14" s="83">
        <f>SUM(K3:K13)</f>
        <v>62.8</v>
      </c>
      <c r="L14" s="28">
        <f>SUM(L3:L13)</f>
        <v>21.500000000000004</v>
      </c>
      <c r="N14" s="98"/>
    </row>
    <row r="15" spans="1:14" ht="13.75" customHeight="1" x14ac:dyDescent="0.35">
      <c r="A15" s="24"/>
      <c r="B15" s="73"/>
      <c r="C15" s="73"/>
      <c r="D15" s="73"/>
      <c r="E15" s="73"/>
      <c r="F15" s="73"/>
      <c r="G15" s="73"/>
      <c r="H15" s="84"/>
      <c r="I15" s="85"/>
      <c r="J15" s="85"/>
      <c r="K15" s="85"/>
      <c r="L15" s="50"/>
      <c r="N15" s="98"/>
    </row>
    <row r="16" spans="1:14" ht="13.75" customHeight="1" x14ac:dyDescent="0.35">
      <c r="A16" s="22" t="s">
        <v>71</v>
      </c>
      <c r="B16" s="13">
        <v>-72.5</v>
      </c>
      <c r="C16" s="13">
        <v>-47.2</v>
      </c>
      <c r="D16" s="13">
        <v>-152.5</v>
      </c>
      <c r="E16" s="13">
        <v>-49.4</v>
      </c>
      <c r="F16" s="13">
        <v>-9.8000000000000043</v>
      </c>
      <c r="G16" s="13">
        <v>-0.79999999999999716</v>
      </c>
      <c r="H16" s="13">
        <f t="shared" si="1"/>
        <v>-14.5</v>
      </c>
      <c r="I16" s="13">
        <f>-49.6-24.9</f>
        <v>-74.5</v>
      </c>
      <c r="J16" s="13">
        <v>-13.4</v>
      </c>
      <c r="K16" s="13">
        <v>-23.3</v>
      </c>
      <c r="L16" s="43">
        <v>-59.7</v>
      </c>
      <c r="N16" s="98"/>
    </row>
    <row r="17" spans="1:14" ht="13.75" customHeight="1" x14ac:dyDescent="0.35">
      <c r="A17" s="22" t="s">
        <v>72</v>
      </c>
      <c r="B17" s="13">
        <v>0</v>
      </c>
      <c r="C17" s="13">
        <v>15.899999999999999</v>
      </c>
      <c r="D17" s="13">
        <v>44.5</v>
      </c>
      <c r="E17" s="13">
        <v>0</v>
      </c>
      <c r="F17" s="13">
        <v>0</v>
      </c>
      <c r="G17" s="13">
        <v>0</v>
      </c>
      <c r="H17" s="13">
        <f t="shared" si="1"/>
        <v>0</v>
      </c>
      <c r="I17" s="13">
        <v>0</v>
      </c>
      <c r="J17" s="13">
        <v>0</v>
      </c>
      <c r="K17" s="13">
        <v>0</v>
      </c>
      <c r="L17" s="43">
        <v>0</v>
      </c>
      <c r="N17" s="98"/>
    </row>
    <row r="18" spans="1:14" ht="13.75" customHeight="1" x14ac:dyDescent="0.3">
      <c r="A18" s="22" t="s">
        <v>73</v>
      </c>
      <c r="B18" s="13">
        <v>0.60000000000000009</v>
      </c>
      <c r="C18" s="13">
        <v>0.39999999999999991</v>
      </c>
      <c r="D18" s="30">
        <v>2</v>
      </c>
      <c r="E18" s="13">
        <v>0.4</v>
      </c>
      <c r="F18" s="13">
        <v>0.19999999999999996</v>
      </c>
      <c r="G18" s="13">
        <v>9.9999999999999978E-2</v>
      </c>
      <c r="H18" s="13">
        <f t="shared" si="1"/>
        <v>0.20000000000000007</v>
      </c>
      <c r="I18" s="30">
        <v>0.9</v>
      </c>
      <c r="J18" s="30">
        <v>0.2</v>
      </c>
      <c r="K18" s="30">
        <v>0.2</v>
      </c>
      <c r="L18" s="31">
        <v>0.2</v>
      </c>
      <c r="N18" s="98"/>
    </row>
    <row r="19" spans="1:14" ht="13.75" customHeight="1" x14ac:dyDescent="0.35">
      <c r="A19" s="23" t="s">
        <v>74</v>
      </c>
      <c r="B19" s="58">
        <v>-71.900000000000006</v>
      </c>
      <c r="C19" s="58">
        <v>-30.900000000000006</v>
      </c>
      <c r="D19" s="58">
        <f>SUM(D16:D18)</f>
        <v>-106</v>
      </c>
      <c r="E19" s="58">
        <f t="shared" ref="E19:I19" si="2">SUM(E16:E18)</f>
        <v>-49</v>
      </c>
      <c r="F19" s="58">
        <v>-9.600000000000005</v>
      </c>
      <c r="G19" s="58">
        <v>-0.69999999999999718</v>
      </c>
      <c r="H19" s="58">
        <f t="shared" si="1"/>
        <v>-14.299999999999992</v>
      </c>
      <c r="I19" s="80">
        <f t="shared" si="2"/>
        <v>-73.599999999999994</v>
      </c>
      <c r="J19" s="80">
        <f t="shared" ref="J19:K19" si="3">SUM(J16:J18)</f>
        <v>-13.200000000000001</v>
      </c>
      <c r="K19" s="80">
        <f t="shared" si="3"/>
        <v>-23.1</v>
      </c>
      <c r="L19" s="15">
        <f t="shared" ref="L19" si="4">SUM(L16:L18)</f>
        <v>-59.5</v>
      </c>
      <c r="N19" s="98"/>
    </row>
    <row r="20" spans="1:14" ht="13.75" customHeight="1" x14ac:dyDescent="0.35">
      <c r="A20" s="24"/>
      <c r="B20" s="73"/>
      <c r="C20" s="73"/>
      <c r="D20" s="73"/>
      <c r="E20" s="73"/>
      <c r="F20" s="73"/>
      <c r="G20" s="73"/>
      <c r="H20" s="84"/>
      <c r="I20" s="85"/>
      <c r="J20" s="85"/>
      <c r="K20" s="85"/>
      <c r="L20" s="50"/>
      <c r="N20" s="98"/>
    </row>
    <row r="21" spans="1:14" ht="13.75" customHeight="1" x14ac:dyDescent="0.35">
      <c r="A21" s="22" t="s">
        <v>75</v>
      </c>
      <c r="B21" s="13">
        <v>3.0999999999999943</v>
      </c>
      <c r="C21" s="13">
        <v>-8.0999999999999979</v>
      </c>
      <c r="D21" s="13">
        <v>30.2</v>
      </c>
      <c r="E21" s="13">
        <v>0</v>
      </c>
      <c r="F21" s="13">
        <v>0</v>
      </c>
      <c r="G21" s="13">
        <v>0</v>
      </c>
      <c r="H21" s="13">
        <f t="shared" si="1"/>
        <v>0</v>
      </c>
      <c r="I21" s="13">
        <v>0</v>
      </c>
      <c r="J21" s="13">
        <v>0</v>
      </c>
      <c r="K21" s="13">
        <v>0</v>
      </c>
      <c r="L21" s="43">
        <v>0</v>
      </c>
      <c r="N21" s="98"/>
    </row>
    <row r="22" spans="1:14" ht="13.75" customHeight="1" x14ac:dyDescent="0.3">
      <c r="A22" s="22" t="s">
        <v>76</v>
      </c>
      <c r="B22" s="13">
        <v>0</v>
      </c>
      <c r="C22" s="13">
        <v>0</v>
      </c>
      <c r="D22" s="30">
        <v>-28.6</v>
      </c>
      <c r="E22" s="13">
        <v>-27.5</v>
      </c>
      <c r="F22" s="13">
        <v>0</v>
      </c>
      <c r="G22" s="13">
        <v>0</v>
      </c>
      <c r="H22" s="13">
        <f t="shared" si="1"/>
        <v>0</v>
      </c>
      <c r="I22" s="30">
        <v>-27.5</v>
      </c>
      <c r="J22" s="30">
        <v>0</v>
      </c>
      <c r="K22" s="30">
        <v>0</v>
      </c>
      <c r="L22" s="31">
        <v>0</v>
      </c>
      <c r="N22" s="98"/>
    </row>
    <row r="23" spans="1:14" ht="13.75" customHeight="1" x14ac:dyDescent="0.3">
      <c r="A23" s="22" t="s">
        <v>77</v>
      </c>
      <c r="B23" s="13">
        <v>0</v>
      </c>
      <c r="C23" s="13">
        <v>0</v>
      </c>
      <c r="D23" s="30">
        <v>0</v>
      </c>
      <c r="E23" s="13">
        <v>122.8</v>
      </c>
      <c r="F23" s="13">
        <v>0</v>
      </c>
      <c r="G23" s="13">
        <v>0</v>
      </c>
      <c r="H23" s="13">
        <f t="shared" si="1"/>
        <v>0</v>
      </c>
      <c r="I23" s="30">
        <v>122.8</v>
      </c>
      <c r="J23" s="30">
        <v>75</v>
      </c>
      <c r="K23" s="30">
        <v>0</v>
      </c>
      <c r="L23" s="31">
        <v>0</v>
      </c>
      <c r="N23" s="98"/>
    </row>
    <row r="24" spans="1:14" ht="13.75" customHeight="1" x14ac:dyDescent="0.3">
      <c r="A24" s="22" t="s">
        <v>78</v>
      </c>
      <c r="B24" s="13">
        <v>0</v>
      </c>
      <c r="C24" s="13">
        <v>0</v>
      </c>
      <c r="D24" s="30">
        <v>0</v>
      </c>
      <c r="E24" s="13">
        <v>-1.5</v>
      </c>
      <c r="F24" s="13">
        <v>0.10000000000000009</v>
      </c>
      <c r="G24" s="13">
        <v>-0.20000000000000018</v>
      </c>
      <c r="H24" s="86">
        <v>0</v>
      </c>
      <c r="I24" s="30">
        <f>3.7-5.3</f>
        <v>-1.5999999999999996</v>
      </c>
      <c r="J24" s="30">
        <v>-1.5</v>
      </c>
      <c r="K24" s="30">
        <v>0</v>
      </c>
      <c r="L24" s="31">
        <v>0</v>
      </c>
      <c r="N24" s="98"/>
    </row>
    <row r="25" spans="1:14" ht="13.75" customHeight="1" x14ac:dyDescent="0.35">
      <c r="A25" s="22" t="s">
        <v>79</v>
      </c>
      <c r="B25" s="13">
        <v>-7.0000000000000018</v>
      </c>
      <c r="C25" s="13">
        <v>-6.7999999999999972</v>
      </c>
      <c r="D25" s="13">
        <v>-27.4</v>
      </c>
      <c r="E25" s="13">
        <v>-7.3</v>
      </c>
      <c r="F25" s="13">
        <v>-7.7</v>
      </c>
      <c r="G25" s="13">
        <v>-7.1000000000000005</v>
      </c>
      <c r="H25" s="13">
        <f t="shared" si="1"/>
        <v>-7.8999999999999995</v>
      </c>
      <c r="I25" s="13">
        <v>-30</v>
      </c>
      <c r="J25" s="13">
        <v>-7.9</v>
      </c>
      <c r="K25" s="13">
        <v>-8</v>
      </c>
      <c r="L25" s="43">
        <v>-7.9</v>
      </c>
      <c r="N25" s="98"/>
    </row>
    <row r="26" spans="1:14" ht="13.75" customHeight="1" x14ac:dyDescent="0.35">
      <c r="A26" s="25" t="s">
        <v>80</v>
      </c>
      <c r="B26" s="13">
        <v>0</v>
      </c>
      <c r="C26" s="13">
        <v>0</v>
      </c>
      <c r="D26" s="13">
        <v>1.3</v>
      </c>
      <c r="E26" s="13">
        <v>0</v>
      </c>
      <c r="F26" s="13">
        <v>0</v>
      </c>
      <c r="G26" s="13">
        <v>0</v>
      </c>
      <c r="H26" s="13">
        <f t="shared" si="1"/>
        <v>0</v>
      </c>
      <c r="I26" s="13">
        <v>0</v>
      </c>
      <c r="J26" s="13">
        <v>0</v>
      </c>
      <c r="K26" s="13">
        <v>0</v>
      </c>
      <c r="L26" s="43">
        <v>0</v>
      </c>
      <c r="N26" s="98"/>
    </row>
    <row r="27" spans="1:14" ht="13.75" customHeight="1" x14ac:dyDescent="0.35">
      <c r="A27" s="23" t="s">
        <v>81</v>
      </c>
      <c r="B27" s="54">
        <v>-3.9000000000000075</v>
      </c>
      <c r="C27" s="54">
        <v>-14.899999999999995</v>
      </c>
      <c r="D27" s="54">
        <f>SUM(D21:D26)</f>
        <v>-24.5</v>
      </c>
      <c r="E27" s="54">
        <f>SUM(E21:E26)</f>
        <v>86.5</v>
      </c>
      <c r="F27" s="54">
        <v>-7.6</v>
      </c>
      <c r="G27" s="54">
        <v>-7.3000000000000007</v>
      </c>
      <c r="H27" s="54">
        <f t="shared" si="1"/>
        <v>-7.8999999999999968</v>
      </c>
      <c r="I27" s="78">
        <f t="shared" ref="I27:J27" si="5">SUM(I21:I26)</f>
        <v>63.7</v>
      </c>
      <c r="J27" s="78">
        <f t="shared" si="5"/>
        <v>65.599999999999994</v>
      </c>
      <c r="K27" s="78">
        <f t="shared" ref="K27:L27" si="6">SUM(K21:K26)</f>
        <v>-8</v>
      </c>
      <c r="L27" s="42">
        <f t="shared" si="6"/>
        <v>-7.9</v>
      </c>
      <c r="N27" s="98"/>
    </row>
    <row r="28" spans="1:14" s="21" customFormat="1" ht="13.75" customHeight="1" x14ac:dyDescent="0.35">
      <c r="A28" s="26"/>
      <c r="B28" s="74"/>
      <c r="C28" s="74"/>
      <c r="D28" s="74"/>
      <c r="E28" s="74"/>
      <c r="F28" s="74"/>
      <c r="G28" s="74"/>
      <c r="H28" s="74">
        <f t="shared" si="1"/>
        <v>0</v>
      </c>
      <c r="I28" s="87"/>
      <c r="J28" s="87"/>
      <c r="K28" s="87"/>
      <c r="L28" s="29"/>
      <c r="N28" s="98"/>
    </row>
    <row r="29" spans="1:14" s="21" customFormat="1" ht="13.75" customHeight="1" x14ac:dyDescent="0.35">
      <c r="A29" s="27" t="s">
        <v>82</v>
      </c>
      <c r="B29" s="58">
        <v>-11.90000000000002</v>
      </c>
      <c r="C29" s="58">
        <v>-4.3999999999999915</v>
      </c>
      <c r="D29" s="58">
        <f>+D27+D19+D14</f>
        <v>72.699999999999989</v>
      </c>
      <c r="E29" s="58">
        <f>+E27+E19+E14</f>
        <v>87.299999999999983</v>
      </c>
      <c r="F29" s="58">
        <v>-40.699999999999989</v>
      </c>
      <c r="G29" s="58">
        <v>17.699999999999996</v>
      </c>
      <c r="H29" s="58">
        <f t="shared" si="1"/>
        <v>-24.699999999999982</v>
      </c>
      <c r="I29" s="80">
        <f t="shared" ref="I29:J29" si="7">+I27+I19+I14</f>
        <v>39.600000000000009</v>
      </c>
      <c r="J29" s="80">
        <f t="shared" si="7"/>
        <v>64.199999999999989</v>
      </c>
      <c r="K29" s="80">
        <f t="shared" ref="K29:L29" si="8">+K27+K19+K14</f>
        <v>31.699999999999996</v>
      </c>
      <c r="L29" s="15">
        <f t="shared" si="8"/>
        <v>-45.900000000000006</v>
      </c>
      <c r="N29" s="98"/>
    </row>
    <row r="30" spans="1:14" ht="13.75" customHeight="1" x14ac:dyDescent="0.35">
      <c r="A30" s="26"/>
      <c r="B30" s="73"/>
      <c r="C30" s="73"/>
      <c r="D30" s="73"/>
      <c r="E30" s="73"/>
      <c r="F30" s="73"/>
      <c r="G30" s="73"/>
      <c r="H30" s="84"/>
      <c r="I30" s="85"/>
      <c r="J30" s="85"/>
      <c r="K30" s="85"/>
      <c r="L30" s="50"/>
      <c r="N30" s="98"/>
    </row>
    <row r="31" spans="1:14" ht="13.75" customHeight="1" x14ac:dyDescent="0.35">
      <c r="A31" s="22" t="s">
        <v>83</v>
      </c>
      <c r="B31" s="75">
        <v>97.300000000000011</v>
      </c>
      <c r="C31" s="75">
        <v>85.399999999999977</v>
      </c>
      <c r="D31" s="75">
        <v>8.3000000000000007</v>
      </c>
      <c r="E31" s="75">
        <v>81</v>
      </c>
      <c r="F31" s="75">
        <v>168.29999999999998</v>
      </c>
      <c r="G31" s="75">
        <v>127.6</v>
      </c>
      <c r="H31" s="88">
        <f>+G32</f>
        <v>145.29999999999998</v>
      </c>
      <c r="I31" s="89">
        <v>81</v>
      </c>
      <c r="J31" s="89">
        <f>+I32</f>
        <v>120.60000000000001</v>
      </c>
      <c r="K31" s="89">
        <f>+J32</f>
        <v>184.8</v>
      </c>
      <c r="L31" s="51">
        <f>+K32</f>
        <v>216.5</v>
      </c>
      <c r="N31" s="98"/>
    </row>
    <row r="32" spans="1:14" ht="13.75" customHeight="1" x14ac:dyDescent="0.35">
      <c r="A32" s="23" t="s">
        <v>84</v>
      </c>
      <c r="B32" s="58">
        <v>85.399999999999991</v>
      </c>
      <c r="C32" s="58">
        <v>80.999999999999986</v>
      </c>
      <c r="D32" s="58">
        <f t="shared" ref="D32" si="9">SUM(D29:D31)</f>
        <v>80.999999999999986</v>
      </c>
      <c r="E32" s="58">
        <f t="shared" ref="E32:I32" si="10">SUM(E29:E31)</f>
        <v>168.29999999999998</v>
      </c>
      <c r="F32" s="58">
        <v>127.6</v>
      </c>
      <c r="G32" s="58">
        <v>145.29999999999998</v>
      </c>
      <c r="H32" s="58">
        <f>+H29+H31</f>
        <v>120.6</v>
      </c>
      <c r="I32" s="80">
        <f t="shared" si="10"/>
        <v>120.60000000000001</v>
      </c>
      <c r="J32" s="80">
        <f t="shared" ref="J32:K32" si="11">SUM(J29:J31)</f>
        <v>184.8</v>
      </c>
      <c r="K32" s="80">
        <f t="shared" si="11"/>
        <v>216.5</v>
      </c>
      <c r="L32" s="15">
        <f t="shared" ref="L32" si="12">SUM(L29:L31)</f>
        <v>170.6</v>
      </c>
      <c r="N32" s="98"/>
    </row>
  </sheetData>
  <phoneticPr fontId="9" type="noConversion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14:K14 H28:K32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BD603244AF7E4691183EB986937509" ma:contentTypeVersion="6" ma:contentTypeDescription="Create a new document." ma:contentTypeScope="" ma:versionID="79d1439f7cbc142734acb8c81e1322b8">
  <xsd:schema xmlns:xsd="http://www.w3.org/2001/XMLSchema" xmlns:xs="http://www.w3.org/2001/XMLSchema" xmlns:p="http://schemas.microsoft.com/office/2006/metadata/properties" xmlns:ns2="fcc3283a-19f1-4625-8e15-40cec1027735" xmlns:ns3="46696087-88b6-475f-a2e1-f7edcacb09c9" targetNamespace="http://schemas.microsoft.com/office/2006/metadata/properties" ma:root="true" ma:fieldsID="223a067b0e0262cabef7223879515e6b" ns2:_="" ns3:_="">
    <xsd:import namespace="fcc3283a-19f1-4625-8e15-40cec1027735"/>
    <xsd:import namespace="46696087-88b6-475f-a2e1-f7edcacb09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3283a-19f1-4625-8e15-40cec10277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96087-88b6-475f-a2e1-f7edcacb09c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6696087-88b6-475f-a2e1-f7edcacb09c9">
      <UserInfo>
        <DisplayName>Una Holmen</DisplayName>
        <AccountId>26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6D10D28-1D2F-4607-B9E7-463038DA0491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371D071-EDC4-4C82-ACD5-0C880C945F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c3283a-19f1-4625-8e15-40cec1027735"/>
    <ds:schemaRef ds:uri="46696087-88b6-475f-a2e1-f7edcacb0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DDC3EC-6A3D-42F1-BFD7-F066B2E6CA2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5A4E74D-DEF2-4350-8675-8369F8D100C4}">
  <ds:schemaRefs>
    <ds:schemaRef ds:uri="http://purl.org/dc/elements/1.1/"/>
    <ds:schemaRef ds:uri="http://schemas.microsoft.com/office/2006/metadata/properties"/>
    <ds:schemaRef ds:uri="fcc3283a-19f1-4625-8e15-40cec1027735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6696087-88b6-475f-a2e1-f7edcacb09c9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Income statement</vt:lpstr>
      <vt:lpstr>Balance sheet</vt:lpstr>
      <vt:lpstr>Cashflow</vt:lpstr>
      <vt:lpstr>'Balance sheet'!Print_Area</vt:lpstr>
      <vt:lpstr>Cashflow!Print_Area</vt:lpstr>
      <vt:lpstr>'Income statement'!Print_Area</vt:lpstr>
    </vt:vector>
  </TitlesOfParts>
  <Manager/>
  <Company>BW Offshore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Kristian Bø-Alnes</dc:creator>
  <cp:keywords/>
  <dc:description/>
  <cp:lastModifiedBy>Una Holmen</cp:lastModifiedBy>
  <cp:revision/>
  <dcterms:created xsi:type="dcterms:W3CDTF">2012-05-08T13:41:05Z</dcterms:created>
  <dcterms:modified xsi:type="dcterms:W3CDTF">2021-11-22T21:12:42Z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0x010100E2BD603244AF7E4691183EB986937509</vt:lpwstr>
  </property>
</Properties>
</file>